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1280" windowHeight="4950"/>
  </bookViews>
  <sheets>
    <sheet name="ORÇAMENTO" sheetId="1" r:id="rId1"/>
    <sheet name="CRONOGRAMA " sheetId="4" state="hidden" r:id="rId2"/>
    <sheet name="RESUMO" sheetId="5" r:id="rId3"/>
    <sheet name="COMPOSIÇÃO BDI" sheetId="6" r:id="rId4"/>
    <sheet name="PROPOSTA 02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bas5">[1]Insumos!$E$844</definedName>
    <definedName name="_bot1">[2]Insumos!$E$107</definedName>
    <definedName name="_bre5040">[2]Insumos!$E$54</definedName>
    <definedName name="_c90100">[3]Insumos!$E$80</definedName>
    <definedName name="_c9040_">[3]Insumos!$E$81</definedName>
    <definedName name="_cap50">[2]Insumos!$E$91</definedName>
    <definedName name="_ccr10">[2]Insumos!$E$31</definedName>
    <definedName name="_con1">[2]Insumos!$E$125</definedName>
    <definedName name="_con2">[2]Insumos!$E$126</definedName>
    <definedName name="_cve4540">[2]Insumos!$E$50</definedName>
    <definedName name="_cve4550">[2]Insumos!$E$49</definedName>
    <definedName name="_cve90100">[2]Insumos!$E$46</definedName>
    <definedName name="_cve9040">[2]Insumos!$E$48</definedName>
    <definedName name="_cve9050">[2]Insumos!$E$47</definedName>
    <definedName name="_cxp40">[2]Insumos!$E$57</definedName>
    <definedName name="_djm10">[4]Insumos!$E$153</definedName>
    <definedName name="_djm15">[4]Insumos!$E$152</definedName>
    <definedName name="_esc1">[2]Insumos!$E$129</definedName>
    <definedName name="_esp1">[2]Insumos!$E$123</definedName>
    <definedName name="_esp2">[2]Insumos!$E$124</definedName>
    <definedName name="_fil1">[1]Insumos!$E$829</definedName>
    <definedName name="_fio12">[4]Insumos!$E$155</definedName>
    <definedName name="_fio15">[3]Insumos!$E$98</definedName>
    <definedName name="_fio4">[3]Insumos!$E$115</definedName>
    <definedName name="_fis5">[4]Insumos!$E$169</definedName>
    <definedName name="_flp20">[2]Insumos!$E$87</definedName>
    <definedName name="_flp25">[2]Insumos!$E$88</definedName>
    <definedName name="_fpd12">[4]Insumos!$E$154</definedName>
    <definedName name="_fvr10">[2]Insumos!$E$89</definedName>
    <definedName name="_imp1">[2]Insumos!$E$35</definedName>
    <definedName name="_int1">[3]Insumos!$E$114</definedName>
    <definedName name="_itu1">[4]Insumos!$E$149</definedName>
    <definedName name="_jla20">[2]Insumos!$E$67</definedName>
    <definedName name="_jla25">[2]Insumos!$E$66</definedName>
    <definedName name="_li100">[3]Insumos!$E$111</definedName>
    <definedName name="_lpi100">[4]Insumos!$E$144</definedName>
    <definedName name="_lvg10055">[2]Insumos!$E$83</definedName>
    <definedName name="_lvg12050">[2]Insumos!$E$82</definedName>
    <definedName name="_mpc1">[3]Insumos!$E$94</definedName>
    <definedName name="_ope1">[2]Insumos!$E$12</definedName>
    <definedName name="_ope2">[2]Insumos!$E$13</definedName>
    <definedName name="_ope3">[2]Insumos!$E$14</definedName>
    <definedName name="_pcf55180">[2]Insumos!$E$92</definedName>
    <definedName name="_pcf60210">[2]Insumos!$E$94</definedName>
    <definedName name="_pcf80210">[2]Insumos!$E$93</definedName>
    <definedName name="_pig10055">[2]Insumos!$E$84</definedName>
    <definedName name="_pne1">[1]Insumos!$E$831</definedName>
    <definedName name="_ptm6">[4]Insumos!$E$133</definedName>
    <definedName name="_qdm3">[4]Insumos!$E$140</definedName>
    <definedName name="_rem1">[2]Insumos!$E$110</definedName>
    <definedName name="_rem2">[2]Insumos!$E$111</definedName>
    <definedName name="_rfv2000">[1]Insumos!$E$609</definedName>
    <definedName name="_rfv250">[2]Insumos!$E$86</definedName>
    <definedName name="_rls100100">[2]Insumos!$E$60</definedName>
    <definedName name="_sip1">[2]Insumos!$E$80</definedName>
    <definedName name="_tar2520">[2]Insumos!$E$70</definedName>
    <definedName name="_tba20">[2]Insumos!$E$64</definedName>
    <definedName name="_tba25">[2]Insumos!$E$63</definedName>
    <definedName name="_tba32">[5]Insumos!$E$454</definedName>
    <definedName name="_tbe100">[2]Insumos!$E$43</definedName>
    <definedName name="_tbe40">[2]Insumos!$E$45</definedName>
    <definedName name="_tbe50">[2]Insumos!$E$44</definedName>
    <definedName name="_tea20">[2]Insumos!$E$69</definedName>
    <definedName name="_tea25">[2]Insumos!$E$68</definedName>
    <definedName name="_tee100">[2]Insumos!$E$51</definedName>
    <definedName name="_tee40">[2]Insumos!$E$53</definedName>
    <definedName name="_ter10050">[2]Insumos!$E$52</definedName>
    <definedName name="_tm110">[3]Insumos!$E$95</definedName>
    <definedName name="_tof6">[3]Insumos!$E$70</definedName>
    <definedName name="aço">[2]Insumos!$E$34</definedName>
    <definedName name="afi">[2]Insumos!$E$22</definedName>
    <definedName name="agr">[2]Insumos!$E$20</definedName>
    <definedName name="amd">[2]Insumos!$E$40</definedName>
    <definedName name="amm">[4]Insumos!$E$141</definedName>
    <definedName name="apmfs">[2]Insumos!$E$103</definedName>
    <definedName name="arafarp">[3]Insumos!$E$120</definedName>
    <definedName name="are">[2]Insumos!$E$33</definedName>
    <definedName name="_xlnm.Print_Area" localSheetId="0">ORÇAMENTO!$A$1:$J$31</definedName>
    <definedName name="arg1.3\1">[2]Insumos!$E$127</definedName>
    <definedName name="arma">[3]Insumos!$E$100</definedName>
    <definedName name="aux" localSheetId="1">[6]Composições!#REF!</definedName>
    <definedName name="aux" localSheetId="4">[6]Composições!#REF!</definedName>
    <definedName name="aux" localSheetId="2">[6]Composições!#REF!</definedName>
    <definedName name="aux">[6]Composições!#REF!</definedName>
    <definedName name="B.D.QUADRA" localSheetId="1">#REF!</definedName>
    <definedName name="B.D.QUADRA" localSheetId="4">#REF!</definedName>
    <definedName name="B.D.QUADRA" localSheetId="2">#REF!</definedName>
    <definedName name="B.D.QUADRA">#REF!</definedName>
    <definedName name="bcp">[4]Insumos!$E$145</definedName>
    <definedName name="BDI">[2]Insumos!$C$4</definedName>
    <definedName name="bocpl">[3]Insumos!$E$106</definedName>
    <definedName name="cabo10">[3]Insumos!$E$96</definedName>
    <definedName name="cal">[2]Insumos!$E$24</definedName>
    <definedName name="capvc">[3]Insumos!$E$93</definedName>
    <definedName name="car">[2]Insumos!$E$118</definedName>
    <definedName name="cd3_">[3]Insumos!$E$103</definedName>
    <definedName name="cdm">[2]Insumos!$E$113</definedName>
    <definedName name="cdr">[2]Insumos!$E$109</definedName>
    <definedName name="cds">[2]Insumos!$E$62</definedName>
    <definedName name="cele1_2">[3]Insumos!$E$109</definedName>
    <definedName name="cele11_2">[3]Insumos!$E$110</definedName>
    <definedName name="cer1\2">[4]Insumos!$E$157</definedName>
    <definedName name="cha">[3]Insumos!$E$117</definedName>
    <definedName name="cim">[2]Insumos!$E$19</definedName>
    <definedName name="clep">[3]Insumos!$E$99</definedName>
    <definedName name="clp">[4]Insumos!$E$168</definedName>
    <definedName name="com">[2]Insumos!$E$120</definedName>
    <definedName name="CPA" localSheetId="1">#REF!</definedName>
    <definedName name="CPA" localSheetId="4">#REF!</definedName>
    <definedName name="CPA" localSheetId="2">#REF!</definedName>
    <definedName name="CPA">#REF!</definedName>
    <definedName name="CPAF" localSheetId="1">#REF!</definedName>
    <definedName name="CPAF" localSheetId="4">#REF!</definedName>
    <definedName name="CPAF" localSheetId="2">#REF!</definedName>
    <definedName name="CPAF">#REF!</definedName>
    <definedName name="ctm">[2]Insumos!$E$112</definedName>
    <definedName name="cvp1\2">[2]Insumos!$E$72</definedName>
    <definedName name="cx4x2">[3]Insumos!$E$112</definedName>
    <definedName name="cxdesc">[3]Insumos!$E$76</definedName>
    <definedName name="cxfv500">[3]Insumos!$E$87</definedName>
    <definedName name="cxp4x2">[4]Insumos!$E$151</definedName>
    <definedName name="des">[2]Insumos!$E$115</definedName>
    <definedName name="DIF" localSheetId="1">#REF!</definedName>
    <definedName name="DIF" localSheetId="4">#REF!</definedName>
    <definedName name="DIF" localSheetId="2">#REF!</definedName>
    <definedName name="DIF">#REF!</definedName>
    <definedName name="dm10_">[3]Insumos!$E$105</definedName>
    <definedName name="dm20_">[3]Insumos!$E$104</definedName>
    <definedName name="efl1\2">[2]Insumos!$E$79</definedName>
    <definedName name="ele">[7]Insumos!$E$825</definedName>
    <definedName name="ele1_2">[3]Insumos!$E$107</definedName>
    <definedName name="ele11_2">[3]Insumos!$E$108</definedName>
    <definedName name="elr1\2">[4]Insumos!$E$156</definedName>
    <definedName name="enc">[2]Insumos!$E$11</definedName>
    <definedName name="eng" localSheetId="1">[6]Composições!#REF!</definedName>
    <definedName name="eng" localSheetId="4">[6]Composições!#REF!</definedName>
    <definedName name="eng" localSheetId="2">[6]Composições!#REF!</definedName>
    <definedName name="eng">[6]Composições!#REF!</definedName>
    <definedName name="erp">[2]Insumos!$E$122</definedName>
    <definedName name="esc1.1000">[2]Insumos!$E$135</definedName>
    <definedName name="esc1.200">[2]Insumos!$E$131</definedName>
    <definedName name="esc1.400">[2]Insumos!$E$132</definedName>
    <definedName name="esc1.50">[2]Insumos!$E$130</definedName>
    <definedName name="esc1.600">[2]Insumos!$E$133</definedName>
    <definedName name="esc1.800">[2]Insumos!$E$134</definedName>
    <definedName name="esc2.50">[2]Insumos!$E$128</definedName>
    <definedName name="esm">[2]Insumos!$E$29</definedName>
    <definedName name="estmad">[3]Insumos!$E$119</definedName>
    <definedName name="exp">[2]Insumos!$E$117</definedName>
    <definedName name="fcm">[2]Insumos!$E$39</definedName>
    <definedName name="fer">[2]Insumos!$E$28</definedName>
    <definedName name="fiso">[3]Insumos!$E$118</definedName>
    <definedName name="fre6x6">[3]Insumos!$E$60</definedName>
    <definedName name="gramp">[3]Insumos!$E$122</definedName>
    <definedName name="grx">[1]Insumos!$E$828</definedName>
    <definedName name="ha240_">[3]Insumos!$E$116</definedName>
    <definedName name="ipf">[4]Insumos!$E$142</definedName>
    <definedName name="isoporc">[3]Insumos!$E$101</definedName>
    <definedName name="jla1\220">[2]Insumos!$E$65</definedName>
    <definedName name="jpvc1_2">[3]Insumos!$E$83</definedName>
    <definedName name="jtp1.5x3">[7]Insumos!$E$874</definedName>
    <definedName name="l_7x14">[3]Insumos!$E$89</definedName>
    <definedName name="l_7x141">[3]Insumos!$E$90</definedName>
    <definedName name="lav">[3]Insumos!$E$77</definedName>
    <definedName name="lbp">[2]Insumos!$E$85</definedName>
    <definedName name="lim">[2]Insumos!$E$116</definedName>
    <definedName name="lim7x14">[3]Insumos!$E$69</definedName>
    <definedName name="lnm">[2]Insumos!$E$42</definedName>
    <definedName name="lso">[8]insumos!$D$5</definedName>
    <definedName name="lub">[1]Insumos!$E$827</definedName>
    <definedName name="lvp1\2">[2]Insumos!$E$77</definedName>
    <definedName name="lxa">[2]Insumos!$E$99</definedName>
    <definedName name="mad">[2]Insumos!$E$27</definedName>
    <definedName name="map">[2]Insumos!$E$97</definedName>
    <definedName name="mmr">[3]Insumos!$E$121</definedName>
    <definedName name="mot" localSheetId="1">[6]Composições!#REF!</definedName>
    <definedName name="mot" localSheetId="4">[6]Composições!#REF!</definedName>
    <definedName name="mot" localSheetId="2">[6]Composições!#REF!</definedName>
    <definedName name="mot">[6]Composições!#REF!</definedName>
    <definedName name="msv">[2]Insumos!$E$90</definedName>
    <definedName name="mved">[3]Insumos!$E$92</definedName>
    <definedName name="npr1\2">[2]Insumos!$E$78</definedName>
    <definedName name="odi">[1]Insumos!$E$826</definedName>
    <definedName name="ofi">[2]Insumos!$E$15</definedName>
    <definedName name="OGU" localSheetId="1">#REF!</definedName>
    <definedName name="OGU" localSheetId="4">#REF!</definedName>
    <definedName name="OGU" localSheetId="2">#REF!</definedName>
    <definedName name="OGU">#REF!</definedName>
    <definedName name="pdm">[2]Insumos!$E$25</definedName>
    <definedName name="pegestamb" localSheetId="1">[6]Composições!#REF!</definedName>
    <definedName name="pegestamb" localSheetId="4">[6]Composições!#REF!</definedName>
    <definedName name="pegestamb" localSheetId="2">[6]Composições!#REF!</definedName>
    <definedName name="pegestamb">[6]Composições!#REF!</definedName>
    <definedName name="pemobsoc" localSheetId="1">[6]Composições!#REF!</definedName>
    <definedName name="pemobsoc" localSheetId="4">[6]Composições!#REF!</definedName>
    <definedName name="pemobsoc" localSheetId="2">[6]Composições!#REF!</definedName>
    <definedName name="pemobsoc">[6]Composições!#REF!</definedName>
    <definedName name="plc">[2]Insumos!$E$37</definedName>
    <definedName name="PMS" localSheetId="1">#REF!</definedName>
    <definedName name="PMS" localSheetId="4">#REF!</definedName>
    <definedName name="PMS" localSheetId="2">#REF!</definedName>
    <definedName name="PMS">#REF!</definedName>
    <definedName name="pont6x6">[3]Insumos!$E$68</definedName>
    <definedName name="prg">[2]Insumos!$E$23</definedName>
    <definedName name="qdm">[3]Insumos!$E$102</definedName>
    <definedName name="qgm">[4]Insumos!$E$139</definedName>
    <definedName name="rcv">[6]Composições!$J$8</definedName>
    <definedName name="reg">[2]Insumos!$E$121</definedName>
    <definedName name="rgp1\2">[2]Insumos!$E$75</definedName>
    <definedName name="rgp3\4">[2]Insumos!$E$76</definedName>
    <definedName name="rpvc1_2">[3]Insumos!$E$85</definedName>
    <definedName name="rpvc3_4">[3]Insumos!$E$86</definedName>
    <definedName name="SAL">[2]Insumos!$C$2</definedName>
    <definedName name="sec" localSheetId="1">[6]Composições!#REF!</definedName>
    <definedName name="sec" localSheetId="4">[6]Composições!#REF!</definedName>
    <definedName name="sec" localSheetId="2">[6]Composições!#REF!</definedName>
    <definedName name="sec">[6]Composições!#REF!</definedName>
    <definedName name="srv">[2]Insumos!$E$16</definedName>
    <definedName name="svt">[2]Insumos!$E$98</definedName>
    <definedName name="sxo">[2]Insumos!$E$21</definedName>
    <definedName name="tab">[3]Insumos!$E$33</definedName>
    <definedName name="tbp1_2">[3]Insumos!$E$88</definedName>
    <definedName name="tbv">[2]Insumos!$E$30</definedName>
    <definedName name="tecagr" localSheetId="1">[6]Composições!#REF!</definedName>
    <definedName name="tecagr" localSheetId="4">[6]Composições!#REF!</definedName>
    <definedName name="tecagr" localSheetId="2">[6]Composições!#REF!</definedName>
    <definedName name="tecagr">[6]Composições!#REF!</definedName>
    <definedName name="TID" localSheetId="1">#REF!</definedName>
    <definedName name="TID" localSheetId="4">#REF!</definedName>
    <definedName name="TID" localSheetId="2">#REF!</definedName>
    <definedName name="TID">#REF!</definedName>
    <definedName name="tjc">[2]Insumos!$E$36</definedName>
    <definedName name="tjf">[2]Insumos!$E$32</definedName>
    <definedName name="tlc">[2]Insumos!$E$26</definedName>
    <definedName name="tlf">[2]Insumos!$E$41</definedName>
    <definedName name="tmf">[2]Insumos!$E$114</definedName>
    <definedName name="tmk">[2]Insumos!$E$119</definedName>
    <definedName name="tnp1\2">[2]Insumos!$E$74</definedName>
    <definedName name="top" localSheetId="1">[6]Composições!#REF!</definedName>
    <definedName name="top" localSheetId="4">[6]Composições!#REF!</definedName>
    <definedName name="top" localSheetId="2">[6]Composições!#REF!</definedName>
    <definedName name="top">[6]Composições!#REF!</definedName>
    <definedName name="TOT" localSheetId="1">#REF!</definedName>
    <definedName name="TOT" localSheetId="4">#REF!</definedName>
    <definedName name="TOT" localSheetId="2">#REF!</definedName>
    <definedName name="TOT">#REF!</definedName>
    <definedName name="tp1_2">[3]Insumos!$E$84</definedName>
    <definedName name="tpl1\2">[2]Insumos!$E$73</definedName>
    <definedName name="tpmfs">[2]Insumos!$E$104</definedName>
    <definedName name="tpp1\2">[2]Insumos!$E$71</definedName>
    <definedName name="tpr">[2]Insumos!$E$108</definedName>
    <definedName name="transp">[3]Insumos!$E$123</definedName>
    <definedName name="tsup" localSheetId="1">[6]Composições!#REF!</definedName>
    <definedName name="tsup" localSheetId="4">[6]Composições!#REF!</definedName>
    <definedName name="tsup" localSheetId="2">[6]Composições!#REF!</definedName>
    <definedName name="tsup">[6]Composições!#REF!</definedName>
    <definedName name="ttc">[2]Insumos!$E$100</definedName>
    <definedName name="tte">[2]Insumos!$E$96</definedName>
    <definedName name="tus">[4]Insumos!$E$150</definedName>
    <definedName name="tusobr">[3]Insumos!$E$113</definedName>
    <definedName name="v">[9]Insumos!$E$20</definedName>
    <definedName name="val">[2]Insumos!$E$81</definedName>
    <definedName name="vasa">[3]Insumos!$E$75</definedName>
    <definedName name="vsb">[2]Insumos!$E$61</definedName>
  </definedNames>
  <calcPr calcId="125725" iterateDelta="1E-4"/>
</workbook>
</file>

<file path=xl/calcChain.xml><?xml version="1.0" encoding="utf-8"?>
<calcChain xmlns="http://schemas.openxmlformats.org/spreadsheetml/2006/main">
  <c r="D28" i="1"/>
  <c r="D27"/>
  <c r="D26"/>
  <c r="J9"/>
  <c r="H9"/>
  <c r="F9"/>
  <c r="D8"/>
  <c r="E8"/>
  <c r="J8"/>
  <c r="J7" s="1"/>
  <c r="H7"/>
  <c r="F7"/>
  <c r="E5"/>
  <c r="D5"/>
  <c r="J5" s="1"/>
  <c r="D13" l="1"/>
  <c r="D6"/>
  <c r="I17"/>
  <c r="J17" s="1"/>
  <c r="I16"/>
  <c r="J16" s="1"/>
  <c r="J6"/>
  <c r="J4" s="1"/>
  <c r="E11"/>
  <c r="E10"/>
  <c r="E6"/>
  <c r="D20"/>
  <c r="H20" s="1"/>
  <c r="D21"/>
  <c r="J21" s="1"/>
  <c r="E17"/>
  <c r="G17" s="1"/>
  <c r="E16"/>
  <c r="G16" s="1"/>
  <c r="J18"/>
  <c r="H18"/>
  <c r="F18"/>
  <c r="F19"/>
  <c r="H19"/>
  <c r="D23"/>
  <c r="D22"/>
  <c r="D25"/>
  <c r="F21" l="1"/>
  <c r="H21"/>
  <c r="D10"/>
  <c r="F20"/>
  <c r="J20"/>
  <c r="J19"/>
  <c r="D11" l="1"/>
  <c r="J11" s="1"/>
  <c r="J10"/>
  <c r="F23"/>
  <c r="H23"/>
  <c r="F22"/>
  <c r="J23" l="1"/>
  <c r="J22"/>
  <c r="H22"/>
  <c r="D24" l="1"/>
  <c r="F24" s="1"/>
  <c r="F25"/>
  <c r="J26"/>
  <c r="H24"/>
  <c r="H25"/>
  <c r="J25"/>
  <c r="H26"/>
  <c r="H28"/>
  <c r="J28"/>
  <c r="J27"/>
  <c r="H27"/>
  <c r="J24" l="1"/>
  <c r="F26"/>
  <c r="F28"/>
  <c r="F27"/>
  <c r="J15"/>
  <c r="J14"/>
  <c r="E19" i="6" l="1"/>
  <c r="E26"/>
  <c r="E16"/>
  <c r="E17" s="1"/>
  <c r="E13"/>
  <c r="E8"/>
  <c r="E27" l="1"/>
  <c r="C9" i="4" l="1"/>
  <c r="D9" s="1"/>
  <c r="E9" s="1"/>
  <c r="C8"/>
  <c r="D8" s="1"/>
  <c r="E8" s="1"/>
  <c r="C7"/>
  <c r="C10" s="1"/>
  <c r="E10" l="1"/>
  <c r="E11" s="1"/>
  <c r="E12" s="1"/>
  <c r="D7"/>
  <c r="D10" s="1"/>
  <c r="D13" l="1"/>
  <c r="E13" s="1"/>
  <c r="D11"/>
  <c r="D12" s="1"/>
  <c r="D14" s="1"/>
  <c r="E14" s="1"/>
  <c r="J13" i="1" l="1"/>
  <c r="J12" s="1"/>
  <c r="J29" l="1"/>
  <c r="H12"/>
  <c r="H4" s="1"/>
  <c r="F12"/>
  <c r="F4" s="1"/>
  <c r="J30" l="1"/>
  <c r="J31" s="1"/>
  <c r="C6" i="7" l="1"/>
  <c r="C9" s="1"/>
  <c r="C11" s="1"/>
  <c r="D6" i="5" s="1"/>
  <c r="D6" i="7" l="1"/>
  <c r="E6" l="1"/>
  <c r="D9"/>
  <c r="D11" l="1"/>
  <c r="E9"/>
  <c r="E11" l="1"/>
  <c r="D13" s="1"/>
  <c r="D7" i="5"/>
  <c r="D8" s="1"/>
</calcChain>
</file>

<file path=xl/sharedStrings.xml><?xml version="1.0" encoding="utf-8"?>
<sst xmlns="http://schemas.openxmlformats.org/spreadsheetml/2006/main" count="161" uniqueCount="118">
  <si>
    <t>LOTE ÚNICO</t>
  </si>
  <si>
    <t>EMPRESA: OASIS CONSTRUÇÕES E CONSULTORIA LTDA</t>
  </si>
  <si>
    <t>PREGÃO PRESENCIAL 14/12</t>
  </si>
  <si>
    <t>ITEM</t>
  </si>
  <si>
    <t>DESCRIÇÃO</t>
  </si>
  <si>
    <t>UND</t>
  </si>
  <si>
    <t>QUANTIDADE        ESTIMADA</t>
  </si>
  <si>
    <t>m</t>
  </si>
  <si>
    <t>und</t>
  </si>
  <si>
    <t>TOTAL</t>
  </si>
  <si>
    <t xml:space="preserve">TOTAL DO ORÇAMENTO SEM BDI (MATERIAL + SERVIÇO) </t>
  </si>
  <si>
    <t>CRONOGRAMA FÍSICO FINANCEIRO</t>
  </si>
  <si>
    <t xml:space="preserve">DESICRIÇÃO </t>
  </si>
  <si>
    <t>30 DIAS</t>
  </si>
  <si>
    <t>60 DIAS</t>
  </si>
  <si>
    <t xml:space="preserve">1.0 </t>
  </si>
  <si>
    <t>Mobilização e desmobilização de equipamentos</t>
  </si>
  <si>
    <t xml:space="preserve">2.0 </t>
  </si>
  <si>
    <t>Escavação e carga de material de 1° categoria c/DMT=1800 A 2000M C/carregad</t>
  </si>
  <si>
    <t>3.0</t>
  </si>
  <si>
    <t>Reconf.de pista não pavimentada(patrolamento)</t>
  </si>
  <si>
    <t>TOTAL GERAL</t>
  </si>
  <si>
    <t>PARCIAL MENSAL</t>
  </si>
  <si>
    <t>% MENSAL</t>
  </si>
  <si>
    <t>ACUMULADO</t>
  </si>
  <si>
    <t>% ACUMULADO</t>
  </si>
  <si>
    <t>RESUMO PROPOSTA DE PREÇO</t>
  </si>
  <si>
    <t xml:space="preserve">LOTE </t>
  </si>
  <si>
    <t xml:space="preserve">DESCRIÇÃO </t>
  </si>
  <si>
    <t>CUSTO TOTAL DOS MATERIAS COM BDI</t>
  </si>
  <si>
    <t>CUSTO TOTAL DOS SERVIÇOS COM BDI</t>
  </si>
  <si>
    <t>VALOR TOTAL</t>
  </si>
  <si>
    <t>VALOR TOTAL (MATERIAS +SERVIÇO)</t>
  </si>
  <si>
    <t xml:space="preserve">SERVIÇOS TÉCNICOS DE ENGENHARIA </t>
  </si>
  <si>
    <t>BDI</t>
  </si>
  <si>
    <t>TIPO DE SERVIÇO</t>
  </si>
  <si>
    <t>CONSULTORIA</t>
  </si>
  <si>
    <t>COMPOSIÇÃO:</t>
  </si>
  <si>
    <t>%</t>
  </si>
  <si>
    <t>BENEFICIOS:</t>
  </si>
  <si>
    <t>BÔNUS</t>
  </si>
  <si>
    <t>B</t>
  </si>
  <si>
    <t>SUB TOTAL</t>
  </si>
  <si>
    <t>DEPESAS INDIRETAS:</t>
  </si>
  <si>
    <t>CUSTOS ADMINISTRATIVOS :</t>
  </si>
  <si>
    <t>CA</t>
  </si>
  <si>
    <t>DESPESAS COM ADMINISTRAÇÃO:</t>
  </si>
  <si>
    <t>DESPESAS EVENTUAS</t>
  </si>
  <si>
    <t xml:space="preserve">CUSTOS FINANCEIROS </t>
  </si>
  <si>
    <t>CF</t>
  </si>
  <si>
    <t>CPMF</t>
  </si>
  <si>
    <t>REMUNERAÇÃO DO CAPITAL</t>
  </si>
  <si>
    <t>IMPOSTOS E TAXAS :</t>
  </si>
  <si>
    <t>ISS</t>
  </si>
  <si>
    <t>IMPOSTO DE RENDA</t>
  </si>
  <si>
    <t>-</t>
  </si>
  <si>
    <t>PIS</t>
  </si>
  <si>
    <t>CONTRIBUIÇÃO SOCIAL</t>
  </si>
  <si>
    <t>COFINS</t>
  </si>
  <si>
    <t>TRIBUTOS</t>
  </si>
  <si>
    <t>SUB  TOTAL</t>
  </si>
  <si>
    <t>PROPOSTA</t>
  </si>
  <si>
    <t>CUSTOS TOTAIS</t>
  </si>
  <si>
    <t>ANUAL</t>
  </si>
  <si>
    <t>MATERIAS</t>
  </si>
  <si>
    <t>SERVIÇOS</t>
  </si>
  <si>
    <t>MATERIAS +SERVIÇOS</t>
  </si>
  <si>
    <t>BDI(%) - MATERIAS</t>
  </si>
  <si>
    <t>BDI(%) - SERVIÇOS</t>
  </si>
  <si>
    <t>VALOR em R$ DO BDI (%)</t>
  </si>
  <si>
    <t>CUSTO TOTAIS</t>
  </si>
  <si>
    <t>VALOR TOTAL (MATERIAS +SERVIÇO +BDI)</t>
  </si>
  <si>
    <t>TOMADA P/ CONEXÃO DE REDE C/ CONECTOR RJ 45 C/ ESPELHO EM CAIXA 4 x 4 (INSTALADA)</t>
  </si>
  <si>
    <t>RACK FECHADO 44U'S 670mm PADRÃO 19"</t>
  </si>
  <si>
    <t>C4174</t>
  </si>
  <si>
    <t>C3762</t>
  </si>
  <si>
    <t> CABO LÓGICO 4 PARES, CATEGORIA 5 - UTP (100 MBPS)</t>
  </si>
  <si>
    <t>C0543</t>
  </si>
  <si>
    <t>MAT</t>
  </si>
  <si>
    <t>MDO</t>
  </si>
  <si>
    <t>CUSTO UNITÁRIO</t>
  </si>
  <si>
    <t>CUSTO</t>
  </si>
  <si>
    <t>GLOBAL</t>
  </si>
  <si>
    <t>VALOR GLOBAL DA ORDEM DE SERVIÇO</t>
  </si>
  <si>
    <t>Eletroduto de PVC fllexível 32mm fornecimento e instalação</t>
  </si>
  <si>
    <t>Eletroduto de PVC flexível 25mm fornecimento e instalação</t>
  </si>
  <si>
    <t>Eletroduto de PVC flexível 20mm fornecimento e instalação</t>
  </si>
  <si>
    <t>C0673</t>
  </si>
  <si>
    <t>CANALETA PLÁSTICA (50 X 20)MM, SISTEMA "X"</t>
  </si>
  <si>
    <t>CANALETA PLÁSTICA (20 X 10)MM, SISTEMA "X"</t>
  </si>
  <si>
    <t>TOTAL  DE BDI  25%  (MATERIAL +SERVIÇO)</t>
  </si>
  <si>
    <t>73768/009</t>
  </si>
  <si>
    <t>73768/006</t>
  </si>
  <si>
    <t>C0629</t>
  </si>
  <si>
    <t>CAIXA DE PASSAGEM COM TAMPA PARAFUSADA 400X400X150mm</t>
  </si>
  <si>
    <t>C0628</t>
  </si>
  <si>
    <t>CAIXA DE PASSAGEM COM TAMPA PARAFUSADA 200X20X150mm</t>
  </si>
  <si>
    <t>Bloco de Conexão M10</t>
  </si>
  <si>
    <t>Bastidor Aço Inox p/ fixação de bloco</t>
  </si>
  <si>
    <t>PARAFUSO LATAO ROSCA SOBERBA CAB CHATA FENDA SIMPLES 4,8 X 65MM (NR.10 X 2.1/2")</t>
  </si>
  <si>
    <t>BUCHA DE NYLON S-8</t>
  </si>
  <si>
    <t>Abertura/fechamento rasgo alvenaria para tubos, fechamento com argamassa traço 1:4 (cimento e areia)</t>
  </si>
  <si>
    <t>Emassamento com massa acrílica para ambientes internos/externos, duas demãos</t>
  </si>
  <si>
    <t>m²</t>
  </si>
  <si>
    <t>Pintura com tinta latex PVA para ambientes internos/externos</t>
  </si>
  <si>
    <t>73750/001</t>
  </si>
  <si>
    <t>73792/001</t>
  </si>
  <si>
    <t>Forro em placa de gesso liso, espessura central 12mm e nas bordas 30mm, placas 60x60cm, bisotado</t>
  </si>
  <si>
    <t>Demolição de forro de gesso</t>
  </si>
  <si>
    <t>*</t>
  </si>
  <si>
    <t>Preço com Leis Sociais segundo a pesquisa anexada no processo nº 1198/2011</t>
  </si>
  <si>
    <t>ORÇAMENTO DE LÓGICA E TELEFONE - PRÉDIO DOS PROCURADORES</t>
  </si>
  <si>
    <t>DEMOLIÇÕES</t>
  </si>
  <si>
    <t>REPOSIÇÕES</t>
  </si>
  <si>
    <t>PINTURA E EMASSAMENTO</t>
  </si>
  <si>
    <t>INSTALAÇÕES DE LÓGICA E TELEFONIA</t>
  </si>
  <si>
    <t>CABO TELEFONICO CCI 50 3 PARES(USO INTERNO) FORNECIMENTO E INSTALAÇÃO</t>
  </si>
  <si>
    <t>CABO TELEFONICO CCI 50 50 PARES(USO INTERNO) FORNECIMENTO E INSTALAÇÃO</t>
  </si>
</sst>
</file>

<file path=xl/styles.xml><?xml version="1.0" encoding="utf-8"?>
<styleSheet xmlns="http://schemas.openxmlformats.org/spreadsheetml/2006/main">
  <numFmts count="5">
    <numFmt numFmtId="44" formatCode="_(&quot;R$ &quot;* #,##0.00_);_(&quot;R$ &quot;* \(#,##0.00\);_(&quot;R$ &quot;* &quot;-&quot;??_);_(@_)"/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&quot;R$ &quot;#,##0.00"/>
    <numFmt numFmtId="166" formatCode="_(* #,##0.00_);_(* \(#,##0.00\);_(* \-??_);_(@_)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b/>
      <sz val="11"/>
      <name val="Calibri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3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7" fillId="0" borderId="0"/>
    <xf numFmtId="0" fontId="3" fillId="0" borderId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/>
    <xf numFmtId="0" fontId="1" fillId="2" borderId="1" xfId="0" applyFont="1" applyFill="1" applyBorder="1"/>
    <xf numFmtId="0" fontId="4" fillId="0" borderId="0" xfId="2"/>
    <xf numFmtId="0" fontId="2" fillId="0" borderId="1" xfId="2" applyFont="1" applyBorder="1"/>
    <xf numFmtId="0" fontId="2" fillId="0" borderId="1" xfId="2" applyFont="1" applyBorder="1" applyAlignment="1">
      <alignment horizontal="center"/>
    </xf>
    <xf numFmtId="0" fontId="1" fillId="2" borderId="1" xfId="2" applyFont="1" applyFill="1" applyBorder="1" applyAlignment="1">
      <alignment horizontal="center"/>
    </xf>
    <xf numFmtId="0" fontId="4" fillId="0" borderId="3" xfId="2" applyFont="1" applyBorder="1" applyAlignment="1">
      <alignment vertical="center"/>
    </xf>
    <xf numFmtId="4" fontId="2" fillId="2" borderId="1" xfId="2" applyNumberFormat="1" applyFont="1" applyFill="1" applyBorder="1" applyAlignment="1">
      <alignment horizontal="center"/>
    </xf>
    <xf numFmtId="4" fontId="2" fillId="2" borderId="1" xfId="2" applyNumberFormat="1" applyFont="1" applyFill="1" applyBorder="1"/>
    <xf numFmtId="4" fontId="1" fillId="2" borderId="1" xfId="2" applyNumberFormat="1" applyFont="1" applyFill="1" applyBorder="1"/>
    <xf numFmtId="0" fontId="4" fillId="2" borderId="1" xfId="2" applyFont="1" applyFill="1" applyBorder="1"/>
    <xf numFmtId="0" fontId="2" fillId="2" borderId="1" xfId="2" applyFont="1" applyFill="1" applyBorder="1"/>
    <xf numFmtId="4" fontId="2" fillId="2" borderId="1" xfId="2" quotePrefix="1" applyNumberFormat="1" applyFont="1" applyFill="1" applyBorder="1"/>
    <xf numFmtId="4" fontId="4" fillId="0" borderId="0" xfId="2" applyNumberFormat="1"/>
    <xf numFmtId="0" fontId="4" fillId="0" borderId="1" xfId="2" applyFont="1" applyBorder="1"/>
    <xf numFmtId="4" fontId="2" fillId="0" borderId="1" xfId="2" applyNumberFormat="1" applyFont="1" applyBorder="1"/>
    <xf numFmtId="2" fontId="2" fillId="0" borderId="1" xfId="2" applyNumberFormat="1" applyFont="1" applyBorder="1"/>
    <xf numFmtId="0" fontId="2" fillId="0" borderId="3" xfId="0" applyFont="1" applyBorder="1" applyAlignment="1">
      <alignment horizontal="left"/>
    </xf>
    <xf numFmtId="164" fontId="1" fillId="0" borderId="1" xfId="1" applyNumberFormat="1" applyFont="1" applyBorder="1"/>
    <xf numFmtId="2" fontId="1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2" fontId="1" fillId="0" borderId="1" xfId="1" applyNumberFormat="1" applyFont="1" applyBorder="1"/>
    <xf numFmtId="2" fontId="2" fillId="0" borderId="1" xfId="1" applyNumberFormat="1" applyFont="1" applyBorder="1"/>
    <xf numFmtId="0" fontId="1" fillId="2" borderId="2" xfId="1" applyNumberFormat="1" applyFont="1" applyFill="1" applyBorder="1" applyAlignment="1"/>
    <xf numFmtId="0" fontId="1" fillId="2" borderId="7" xfId="1" applyNumberFormat="1" applyFont="1" applyFill="1" applyBorder="1" applyAlignment="1"/>
    <xf numFmtId="0" fontId="1" fillId="2" borderId="3" xfId="1" applyNumberFormat="1" applyFont="1" applyFill="1" applyBorder="1" applyAlignment="1"/>
    <xf numFmtId="164" fontId="1" fillId="2" borderId="1" xfId="1" applyNumberFormat="1" applyFont="1" applyFill="1" applyBorder="1" applyAlignment="1">
      <alignment horizontal="center"/>
    </xf>
    <xf numFmtId="0" fontId="1" fillId="2" borderId="1" xfId="0" applyNumberFormat="1" applyFont="1" applyFill="1" applyBorder="1"/>
    <xf numFmtId="4" fontId="1" fillId="0" borderId="1" xfId="1" applyNumberFormat="1" applyFont="1" applyBorder="1"/>
    <xf numFmtId="4" fontId="1" fillId="0" borderId="1" xfId="1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right" vertical="center"/>
    </xf>
    <xf numFmtId="0" fontId="2" fillId="0" borderId="1" xfId="0" applyFont="1" applyBorder="1"/>
    <xf numFmtId="4" fontId="2" fillId="0" borderId="1" xfId="1" applyNumberFormat="1" applyFont="1" applyBorder="1"/>
    <xf numFmtId="0" fontId="1" fillId="2" borderId="2" xfId="0" applyNumberFormat="1" applyFont="1" applyFill="1" applyBorder="1" applyAlignment="1">
      <alignment horizontal="left"/>
    </xf>
    <xf numFmtId="0" fontId="1" fillId="2" borderId="7" xfId="0" applyNumberFormat="1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1" fillId="2" borderId="6" xfId="0" applyNumberFormat="1" applyFont="1" applyFill="1" applyBorder="1"/>
    <xf numFmtId="4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/>
    <xf numFmtId="4" fontId="1" fillId="0" borderId="2" xfId="0" applyNumberFormat="1" applyFont="1" applyBorder="1" applyAlignment="1"/>
    <xf numFmtId="4" fontId="1" fillId="0" borderId="7" xfId="0" applyNumberFormat="1" applyFont="1" applyBorder="1" applyAlignment="1"/>
    <xf numFmtId="0" fontId="1" fillId="0" borderId="2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/>
    </xf>
    <xf numFmtId="4" fontId="2" fillId="2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4" fontId="1" fillId="0" borderId="0" xfId="0" applyNumberFormat="1" applyFont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166" fontId="7" fillId="2" borderId="1" xfId="8" applyNumberFormat="1" applyFont="1" applyFill="1" applyBorder="1" applyAlignment="1" applyProtection="1">
      <alignment vertical="center"/>
    </xf>
    <xf numFmtId="166" fontId="7" fillId="0" borderId="1" xfId="8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vertical="center"/>
    </xf>
    <xf numFmtId="4" fontId="0" fillId="0" borderId="1" xfId="0" applyNumberFormat="1" applyFont="1" applyBorder="1"/>
    <xf numFmtId="0" fontId="0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/>
    </xf>
    <xf numFmtId="166" fontId="7" fillId="2" borderId="1" xfId="8" applyNumberFormat="1" applyFont="1" applyFill="1" applyBorder="1" applyAlignment="1" applyProtection="1">
      <alignment horizontal="right" vertical="center"/>
    </xf>
    <xf numFmtId="4" fontId="0" fillId="0" borderId="0" xfId="0" applyNumberFormat="1" applyFont="1"/>
    <xf numFmtId="2" fontId="7" fillId="0" borderId="1" xfId="0" applyNumberFormat="1" applyFont="1" applyFill="1" applyBorder="1" applyAlignment="1">
      <alignment vertical="center"/>
    </xf>
    <xf numFmtId="0" fontId="7" fillId="2" borderId="1" xfId="8" applyNumberFormat="1" applyFont="1" applyFill="1" applyBorder="1" applyAlignment="1" applyProtection="1">
      <alignment vertical="center"/>
    </xf>
    <xf numFmtId="0" fontId="7" fillId="2" borderId="1" xfId="8" applyNumberFormat="1" applyFont="1" applyFill="1" applyBorder="1" applyAlignment="1" applyProtection="1">
      <alignment horizontal="left" vertical="center"/>
    </xf>
    <xf numFmtId="166" fontId="7" fillId="2" borderId="1" xfId="8" applyNumberFormat="1" applyFont="1" applyFill="1" applyBorder="1" applyAlignment="1" applyProtection="1">
      <alignment horizontal="left" vertical="center"/>
    </xf>
    <xf numFmtId="0" fontId="2" fillId="2" borderId="2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5" fillId="2" borderId="1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wrapText="1"/>
    </xf>
    <xf numFmtId="0" fontId="2" fillId="0" borderId="7" xfId="2" applyFont="1" applyBorder="1" applyAlignment="1">
      <alignment horizontal="center" wrapText="1"/>
    </xf>
    <xf numFmtId="0" fontId="2" fillId="0" borderId="3" xfId="2" applyFont="1" applyBorder="1" applyAlignment="1">
      <alignment horizont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2" borderId="2" xfId="0" applyNumberFormat="1" applyFont="1" applyFill="1" applyBorder="1" applyAlignment="1">
      <alignment horizontal="left"/>
    </xf>
    <xf numFmtId="0" fontId="1" fillId="2" borderId="7" xfId="0" applyNumberFormat="1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2" fillId="2" borderId="2" xfId="0" applyNumberFormat="1" applyFont="1" applyFill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/>
    </xf>
  </cellXfs>
  <cellStyles count="9">
    <cellStyle name="Moeda" xfId="1" builtinId="4"/>
    <cellStyle name="Moeda 2" xfId="3"/>
    <cellStyle name="Normal" xfId="0" builtinId="0"/>
    <cellStyle name="Normal 2" xfId="2"/>
    <cellStyle name="Normal 3" xfId="4"/>
    <cellStyle name="Normal 4" xfId="5"/>
    <cellStyle name="Separador de milhares" xfId="8" builtinId="3"/>
    <cellStyle name="Separador de milhares 2" xfId="6"/>
    <cellStyle name="Separador de milhares 3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%20Cruz%20do%20Piau&#237;\Pt-2006\MIN.%20DO%20ESPORTE\Projeto\Rev01\C&#243;pia%20de%20ME-2006_Or&#231;amentoSantaCruzdoPI_Rev02_DM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&#201;BORA\LICITA&#199;&#213;ES\DER\S&#227;o%20Gonsalo%20do%20Gurgueia\Riacho%20da%20cerc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&#201;BORA\LICITA&#199;&#213;ES\FUNDA&#199;&#195;O%20AGENTE\fechada\COMPOSI&#199;&#213;ES+OBRAS+CIVIS.PROPOSTAxl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&#227;o%20Raimundo%20Nonato\Pt-2006\CT.%20215300-74%20e%20214578-96%20-%20Asfalto\PROJETO%20ASFALTO\CT.%20214578-96_2006_1,6milh&#227;o\Asfalto-2006_S.R.Nonato_Or&#231;.%201,6milh&#227;o_RN-v&#225;li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ngical%20do%20Piau&#237;\Pt-2007\funasa\SAA\Or&#231;amento_SAA_ANGICAL_D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Rio%20Grande%20do%20Piau&#237;\Pt-2007\Pra&#231;a_Turismo_0245821-00_2007\PROJETO\Or&#231;amento_Rio%20Grande%20do%20Piau&#237;_MTUR_Pra&#231;a_JF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ABIANO_ARQUIVOS%20GERAL\FABIANO_CODEVASF\PAC%20ProcEros%20200907\BACKUP\GIlbu&#233;s\FABIANO%20-%20GILBU&#201;S\Planilha%20Final%20_GILBUES-07_08_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%20Cruz%20do%20Piau&#237;\Pt-2006\MIN.%20DO%20ESPORTE\Projeto\Rev01\REV-2\rev03\ME-2006_Or&#231;amentoSantaCruzdoPI_Rev02_D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INALDO\PREFEITURA%20MUN.%20DE%20FLORIANO\OR&#199;AMENTOS%20SET_2009\SEC.%20DE%20ADMINISTRA&#199;&#195;O\Or&#231;.Sec.Administra&#231;&#227;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GENTE1\Meus%20documentos\Downloads\OBRAS%20CIVI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Orç.Gin."/>
      <sheetName val="Orç.Arq."/>
      <sheetName val="Instalações"/>
      <sheetName val="Orç.F.&amp;S."/>
      <sheetName val="Composições"/>
      <sheetName val="Res.M.deCálc."/>
      <sheetName val="M.deCálc.Gin"/>
      <sheetName val="M.Calc.Arq"/>
      <sheetName val="Teste de percolação"/>
      <sheetName val="Fossa-sumid."/>
      <sheetName val="M.Calc.Fos"/>
      <sheetName val="M.Calc.Sumi"/>
      <sheetName val="M.Calc.piso"/>
      <sheetName val="M.Calc.piso5cm"/>
      <sheetName val="QCI"/>
      <sheetName val="Desemb."/>
      <sheetName val="Físico-Financ.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609">
          <cell r="E609">
            <v>463</v>
          </cell>
        </row>
        <row r="826">
          <cell r="E826">
            <v>1.6</v>
          </cell>
        </row>
        <row r="827">
          <cell r="E827">
            <v>8</v>
          </cell>
        </row>
        <row r="828">
          <cell r="E828">
            <v>10.39</v>
          </cell>
        </row>
        <row r="829">
          <cell r="E829">
            <v>20</v>
          </cell>
        </row>
        <row r="831">
          <cell r="E831">
            <v>720</v>
          </cell>
        </row>
        <row r="844">
          <cell r="E844">
            <v>1740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RONOGRAMA (3)"/>
    </sheetNames>
    <sheetDataSet>
      <sheetData sheetId="0">
        <row r="10">
          <cell r="F10">
            <v>2650</v>
          </cell>
        </row>
        <row r="11">
          <cell r="F11">
            <v>4857.5999999999995</v>
          </cell>
        </row>
        <row r="12">
          <cell r="F12">
            <v>22216.7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HORTA COMUNITÁRIA"/>
      <sheetName val="Galpão"/>
      <sheetName val="SistemaIrrigação"/>
      <sheetName val="Canteiro"/>
      <sheetName val="Deposito"/>
      <sheetName val="Composições"/>
      <sheetName val="Insumos"/>
      <sheetName val="ORÇAMENTO FINAL"/>
      <sheetName val="Composições anexa"/>
      <sheetName val="BDI SERVIÇO"/>
      <sheetName val="CRONOGRAMA"/>
      <sheetName val="RESUMO"/>
      <sheetName val="BDI MATERIAS"/>
      <sheetName val="LEIS SOCIAI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>
            <v>415</v>
          </cell>
        </row>
        <row r="4">
          <cell r="C4">
            <v>0.19600000000000001</v>
          </cell>
        </row>
        <row r="11">
          <cell r="E11">
            <v>11.32</v>
          </cell>
        </row>
        <row r="12">
          <cell r="E12">
            <v>4.72</v>
          </cell>
        </row>
        <row r="13">
          <cell r="E13">
            <v>3.77</v>
          </cell>
        </row>
        <row r="14">
          <cell r="E14">
            <v>2.83</v>
          </cell>
        </row>
        <row r="15">
          <cell r="E15">
            <v>11.09</v>
          </cell>
        </row>
        <row r="16">
          <cell r="E16">
            <v>6.4</v>
          </cell>
        </row>
        <row r="19">
          <cell r="E19">
            <v>0.42</v>
          </cell>
        </row>
        <row r="20">
          <cell r="E20">
            <v>50</v>
          </cell>
        </row>
        <row r="21">
          <cell r="E21">
            <v>60</v>
          </cell>
        </row>
        <row r="22">
          <cell r="E22">
            <v>29</v>
          </cell>
        </row>
        <row r="23">
          <cell r="E23">
            <v>6</v>
          </cell>
        </row>
        <row r="24">
          <cell r="E24">
            <v>0.3</v>
          </cell>
        </row>
        <row r="25">
          <cell r="E25">
            <v>30</v>
          </cell>
        </row>
        <row r="26">
          <cell r="E26">
            <v>0.22</v>
          </cell>
        </row>
        <row r="27">
          <cell r="E27">
            <v>1000</v>
          </cell>
        </row>
        <row r="28">
          <cell r="E28">
            <v>2</v>
          </cell>
        </row>
        <row r="29">
          <cell r="E29">
            <v>1.2</v>
          </cell>
        </row>
        <row r="30">
          <cell r="E30">
            <v>9</v>
          </cell>
        </row>
        <row r="31">
          <cell r="E31">
            <v>13</v>
          </cell>
        </row>
        <row r="32">
          <cell r="E32">
            <v>0.22</v>
          </cell>
        </row>
        <row r="33">
          <cell r="E33">
            <v>4</v>
          </cell>
        </row>
        <row r="34">
          <cell r="E34">
            <v>3.5</v>
          </cell>
        </row>
        <row r="35">
          <cell r="E35">
            <v>5.2</v>
          </cell>
        </row>
        <row r="36">
          <cell r="E36">
            <v>0.1</v>
          </cell>
        </row>
        <row r="37">
          <cell r="E37">
            <v>362.48354515050164</v>
          </cell>
        </row>
        <row r="39">
          <cell r="E39">
            <v>4.9000000000000004</v>
          </cell>
        </row>
        <row r="40">
          <cell r="E40">
            <v>50</v>
          </cell>
        </row>
        <row r="41">
          <cell r="E41">
            <v>11.05</v>
          </cell>
        </row>
        <row r="42">
          <cell r="E42">
            <v>9.8000000000000007</v>
          </cell>
        </row>
        <row r="43">
          <cell r="E43">
            <v>5.62</v>
          </cell>
        </row>
        <row r="44">
          <cell r="E44">
            <v>3.02</v>
          </cell>
        </row>
        <row r="45">
          <cell r="E45">
            <v>1.75</v>
          </cell>
        </row>
        <row r="46">
          <cell r="E46">
            <v>5</v>
          </cell>
        </row>
        <row r="47">
          <cell r="E47">
            <v>6</v>
          </cell>
        </row>
        <row r="48">
          <cell r="E48">
            <v>3.73</v>
          </cell>
        </row>
        <row r="49">
          <cell r="E49">
            <v>1.79</v>
          </cell>
        </row>
        <row r="50">
          <cell r="E50">
            <v>1.6</v>
          </cell>
        </row>
        <row r="51">
          <cell r="E51">
            <v>9.02</v>
          </cell>
        </row>
        <row r="52">
          <cell r="E52">
            <v>7.76</v>
          </cell>
        </row>
        <row r="53">
          <cell r="E53">
            <v>1.2</v>
          </cell>
        </row>
        <row r="54">
          <cell r="E54">
            <v>1.1399999999999999</v>
          </cell>
        </row>
        <row r="57">
          <cell r="E57">
            <v>30</v>
          </cell>
        </row>
        <row r="60">
          <cell r="E60">
            <v>7.1</v>
          </cell>
        </row>
        <row r="61">
          <cell r="E61">
            <v>60</v>
          </cell>
        </row>
        <row r="62">
          <cell r="E62">
            <v>22</v>
          </cell>
        </row>
        <row r="63">
          <cell r="E63">
            <v>1.49</v>
          </cell>
        </row>
        <row r="64">
          <cell r="E64">
            <v>1.2</v>
          </cell>
        </row>
        <row r="65">
          <cell r="E65">
            <v>1.1499999999999999</v>
          </cell>
        </row>
        <row r="66">
          <cell r="E66">
            <v>0.62</v>
          </cell>
        </row>
        <row r="67">
          <cell r="E67">
            <v>0.52</v>
          </cell>
        </row>
        <row r="68">
          <cell r="E68">
            <v>0.8</v>
          </cell>
        </row>
        <row r="69">
          <cell r="E69">
            <v>0.6</v>
          </cell>
        </row>
        <row r="70">
          <cell r="E70">
            <v>1.82</v>
          </cell>
        </row>
        <row r="71">
          <cell r="E71">
            <v>0.5</v>
          </cell>
        </row>
        <row r="72">
          <cell r="E72">
            <v>6.5</v>
          </cell>
        </row>
        <row r="73">
          <cell r="E73">
            <v>3.5</v>
          </cell>
        </row>
        <row r="74">
          <cell r="E74">
            <v>3</v>
          </cell>
        </row>
        <row r="75">
          <cell r="E75">
            <v>12.5</v>
          </cell>
        </row>
        <row r="76">
          <cell r="E76">
            <v>13.53</v>
          </cell>
        </row>
        <row r="77">
          <cell r="E77">
            <v>0.67</v>
          </cell>
        </row>
        <row r="78">
          <cell r="E78">
            <v>0.41</v>
          </cell>
        </row>
        <row r="79">
          <cell r="E79">
            <v>1.7</v>
          </cell>
        </row>
        <row r="80">
          <cell r="E80">
            <v>3.75</v>
          </cell>
        </row>
        <row r="81">
          <cell r="E81">
            <v>1.26</v>
          </cell>
        </row>
        <row r="82">
          <cell r="E82">
            <v>65</v>
          </cell>
        </row>
        <row r="83">
          <cell r="E83">
            <v>40</v>
          </cell>
        </row>
        <row r="84">
          <cell r="E84">
            <v>38</v>
          </cell>
        </row>
        <row r="85">
          <cell r="E85">
            <v>30</v>
          </cell>
        </row>
        <row r="86">
          <cell r="E86">
            <v>200</v>
          </cell>
        </row>
        <row r="87">
          <cell r="E87">
            <v>5.61</v>
          </cell>
        </row>
        <row r="88">
          <cell r="E88">
            <v>6.83</v>
          </cell>
        </row>
        <row r="89">
          <cell r="E89">
            <v>1.25</v>
          </cell>
        </row>
        <row r="90">
          <cell r="E90">
            <v>6</v>
          </cell>
        </row>
        <row r="91">
          <cell r="E91">
            <v>2</v>
          </cell>
        </row>
        <row r="92">
          <cell r="E92">
            <v>80</v>
          </cell>
        </row>
        <row r="93">
          <cell r="E93">
            <v>233</v>
          </cell>
        </row>
        <row r="94">
          <cell r="E94">
            <v>135.59</v>
          </cell>
        </row>
        <row r="96">
          <cell r="E96">
            <v>8.1999999999999993</v>
          </cell>
        </row>
        <row r="97">
          <cell r="E97">
            <v>3.97</v>
          </cell>
        </row>
        <row r="98">
          <cell r="E98">
            <v>4</v>
          </cell>
        </row>
        <row r="99">
          <cell r="E99">
            <v>0.3</v>
          </cell>
        </row>
        <row r="100">
          <cell r="E100">
            <v>3.2</v>
          </cell>
        </row>
        <row r="103">
          <cell r="E103">
            <v>55</v>
          </cell>
        </row>
        <row r="104">
          <cell r="E104">
            <v>38</v>
          </cell>
        </row>
        <row r="107">
          <cell r="E107">
            <v>3</v>
          </cell>
        </row>
        <row r="108">
          <cell r="E108">
            <v>20.66</v>
          </cell>
        </row>
        <row r="109">
          <cell r="E109">
            <v>0.83</v>
          </cell>
        </row>
        <row r="110">
          <cell r="E110">
            <v>3.75</v>
          </cell>
        </row>
        <row r="111">
          <cell r="E111">
            <v>3.12</v>
          </cell>
        </row>
        <row r="112">
          <cell r="E112">
            <v>18.03</v>
          </cell>
        </row>
        <row r="113">
          <cell r="E113">
            <v>83.33</v>
          </cell>
        </row>
        <row r="114">
          <cell r="E114">
            <v>39.47</v>
          </cell>
        </row>
        <row r="115">
          <cell r="E115">
            <v>711</v>
          </cell>
        </row>
        <row r="116">
          <cell r="E116">
            <v>893</v>
          </cell>
        </row>
        <row r="117">
          <cell r="E117">
            <v>72</v>
          </cell>
        </row>
        <row r="118">
          <cell r="E118">
            <v>151</v>
          </cell>
        </row>
        <row r="119">
          <cell r="E119">
            <v>56.25</v>
          </cell>
        </row>
        <row r="120">
          <cell r="E120">
            <v>133</v>
          </cell>
        </row>
        <row r="121">
          <cell r="E121">
            <v>302</v>
          </cell>
        </row>
        <row r="122">
          <cell r="E122">
            <v>249.75</v>
          </cell>
        </row>
        <row r="123">
          <cell r="E123">
            <v>249.75</v>
          </cell>
        </row>
        <row r="124">
          <cell r="E124">
            <v>137.36000000000001</v>
          </cell>
        </row>
        <row r="125">
          <cell r="E125">
            <v>0.75</v>
          </cell>
        </row>
        <row r="126">
          <cell r="E126">
            <v>0.75</v>
          </cell>
        </row>
        <row r="127">
          <cell r="E127">
            <v>0.75</v>
          </cell>
        </row>
        <row r="128">
          <cell r="E128">
            <v>94</v>
          </cell>
        </row>
        <row r="129">
          <cell r="E129">
            <v>151</v>
          </cell>
        </row>
        <row r="130">
          <cell r="E130">
            <v>161</v>
          </cell>
        </row>
        <row r="131">
          <cell r="E131">
            <v>151</v>
          </cell>
        </row>
        <row r="132">
          <cell r="E132">
            <v>151</v>
          </cell>
        </row>
        <row r="133">
          <cell r="E133">
            <v>151</v>
          </cell>
        </row>
        <row r="134">
          <cell r="E134">
            <v>151</v>
          </cell>
        </row>
        <row r="135">
          <cell r="E135">
            <v>151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sumos"/>
      <sheetName val="Resumo"/>
      <sheetName val="Orçamento"/>
      <sheetName val="Composições"/>
      <sheetName val="Físico-Financeiro"/>
      <sheetName val="Desembolso"/>
      <sheetName val="QCI"/>
    </sheetNames>
    <sheetDataSet>
      <sheetData sheetId="0" refreshError="1">
        <row r="31">
          <cell r="E31">
            <v>1.9</v>
          </cell>
        </row>
        <row r="33">
          <cell r="E33">
            <v>3</v>
          </cell>
        </row>
        <row r="60">
          <cell r="E60">
            <v>3.23</v>
          </cell>
        </row>
        <row r="68">
          <cell r="E68">
            <v>3.23</v>
          </cell>
        </row>
        <row r="69">
          <cell r="E69">
            <v>6.46</v>
          </cell>
        </row>
        <row r="70">
          <cell r="E70">
            <v>15.18</v>
          </cell>
        </row>
        <row r="75">
          <cell r="E75">
            <v>45</v>
          </cell>
        </row>
        <row r="76">
          <cell r="E76">
            <v>16.600000000000001</v>
          </cell>
        </row>
        <row r="77">
          <cell r="E77">
            <v>28</v>
          </cell>
        </row>
        <row r="80">
          <cell r="E80">
            <v>4</v>
          </cell>
        </row>
        <row r="81">
          <cell r="E81">
            <v>1</v>
          </cell>
        </row>
        <row r="83">
          <cell r="E83">
            <v>0.5</v>
          </cell>
        </row>
        <row r="84">
          <cell r="E84">
            <v>2.69</v>
          </cell>
        </row>
        <row r="85">
          <cell r="E85">
            <v>4.5</v>
          </cell>
        </row>
        <row r="86">
          <cell r="E86">
            <v>9.77</v>
          </cell>
        </row>
        <row r="87">
          <cell r="E87">
            <v>157.5</v>
          </cell>
        </row>
        <row r="88">
          <cell r="E88">
            <v>3.16</v>
          </cell>
        </row>
        <row r="89">
          <cell r="E89">
            <v>29.07</v>
          </cell>
        </row>
        <row r="90">
          <cell r="E90">
            <v>6.46</v>
          </cell>
        </row>
        <row r="92">
          <cell r="E92">
            <v>5.72</v>
          </cell>
        </row>
        <row r="93">
          <cell r="E93">
            <v>2</v>
          </cell>
        </row>
        <row r="94">
          <cell r="E94">
            <v>30</v>
          </cell>
        </row>
        <row r="95">
          <cell r="E95">
            <v>20</v>
          </cell>
        </row>
        <row r="96">
          <cell r="E96">
            <v>1.64</v>
          </cell>
        </row>
        <row r="98">
          <cell r="E98">
            <v>1.86</v>
          </cell>
        </row>
        <row r="99">
          <cell r="E99">
            <v>0.15</v>
          </cell>
        </row>
        <row r="100">
          <cell r="E100">
            <v>4.5</v>
          </cell>
        </row>
        <row r="101">
          <cell r="E101">
            <v>3.53</v>
          </cell>
        </row>
        <row r="102">
          <cell r="E102">
            <v>22.9</v>
          </cell>
        </row>
        <row r="103">
          <cell r="E103">
            <v>9.6999999999999993</v>
          </cell>
        </row>
        <row r="104">
          <cell r="E104">
            <v>7.19</v>
          </cell>
        </row>
        <row r="105">
          <cell r="E105">
            <v>7.16</v>
          </cell>
        </row>
        <row r="106">
          <cell r="E106">
            <v>1.83</v>
          </cell>
        </row>
        <row r="107">
          <cell r="E107">
            <v>0.79</v>
          </cell>
        </row>
        <row r="108">
          <cell r="E108">
            <v>2.0499999999999998</v>
          </cell>
        </row>
        <row r="109">
          <cell r="E109">
            <v>0.76</v>
          </cell>
        </row>
        <row r="110">
          <cell r="E110">
            <v>5.44</v>
          </cell>
        </row>
        <row r="111">
          <cell r="E111">
            <v>1.26</v>
          </cell>
        </row>
        <row r="112">
          <cell r="E112">
            <v>0.7</v>
          </cell>
        </row>
        <row r="113">
          <cell r="E113">
            <v>2.79</v>
          </cell>
        </row>
        <row r="114">
          <cell r="E114">
            <v>3.82</v>
          </cell>
        </row>
        <row r="115">
          <cell r="E115">
            <v>0.77</v>
          </cell>
        </row>
        <row r="116">
          <cell r="E116">
            <v>15.37</v>
          </cell>
        </row>
        <row r="117">
          <cell r="E117">
            <v>1.83</v>
          </cell>
        </row>
        <row r="118">
          <cell r="E118">
            <v>1</v>
          </cell>
        </row>
        <row r="119">
          <cell r="E119">
            <v>2.2000000000000002</v>
          </cell>
        </row>
        <row r="120">
          <cell r="E120">
            <v>0.27</v>
          </cell>
        </row>
        <row r="121">
          <cell r="E121">
            <v>4.4000000000000004</v>
          </cell>
        </row>
        <row r="122">
          <cell r="E122">
            <v>6.07</v>
          </cell>
        </row>
        <row r="123">
          <cell r="E123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CBomba5,29"/>
      <sheetName val="lavanderia"/>
      <sheetName val="Composições"/>
      <sheetName val="Cronograma"/>
      <sheetName val="MemCálculo"/>
      <sheetName val="Sustentabilidade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33">
          <cell r="E133">
            <v>10</v>
          </cell>
        </row>
        <row r="139">
          <cell r="E139">
            <v>30.5</v>
          </cell>
        </row>
        <row r="140">
          <cell r="E140">
            <v>8</v>
          </cell>
        </row>
        <row r="141">
          <cell r="E141">
            <v>4.5</v>
          </cell>
        </row>
        <row r="142">
          <cell r="E142">
            <v>3</v>
          </cell>
        </row>
        <row r="144">
          <cell r="E144">
            <v>1.25</v>
          </cell>
        </row>
        <row r="145">
          <cell r="E145">
            <v>1</v>
          </cell>
        </row>
        <row r="149">
          <cell r="E149">
            <v>2.8</v>
          </cell>
        </row>
        <row r="150">
          <cell r="E150">
            <v>2.8</v>
          </cell>
        </row>
        <row r="151">
          <cell r="E151">
            <v>1.25</v>
          </cell>
        </row>
        <row r="152">
          <cell r="E152">
            <v>7</v>
          </cell>
        </row>
        <row r="153">
          <cell r="E153">
            <v>7</v>
          </cell>
        </row>
        <row r="154">
          <cell r="E154">
            <v>0.4</v>
          </cell>
        </row>
        <row r="155">
          <cell r="E155">
            <v>0.4</v>
          </cell>
        </row>
        <row r="156">
          <cell r="E156">
            <v>1</v>
          </cell>
        </row>
        <row r="157">
          <cell r="E157">
            <v>2.5</v>
          </cell>
        </row>
        <row r="168">
          <cell r="E168">
            <v>1</v>
          </cell>
        </row>
        <row r="169">
          <cell r="E169">
            <v>0.7</v>
          </cell>
        </row>
      </sheetData>
      <sheetData sheetId="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Insumos"/>
      <sheetName val="Resumo"/>
      <sheetName val="Orçamento"/>
      <sheetName val="Res.M.deCálculo"/>
      <sheetName val="M.deCálculoTérreo"/>
      <sheetName val="Composição"/>
      <sheetName val="Comp1"/>
      <sheetName val="Comp2"/>
      <sheetName val="Comp3"/>
      <sheetName val="QCI"/>
      <sheetName val="Cronograma"/>
      <sheetName val="Desemb."/>
      <sheetName val="Pesquisa"/>
      <sheetName val="Equipamentos"/>
    </sheetNames>
    <sheetDataSet>
      <sheetData sheetId="0">
        <row r="454">
          <cell r="E454">
            <v>2.94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 FINAL"/>
      <sheetName val="PROJETO"/>
      <sheetName val="Composições"/>
    </sheetNames>
    <sheetDataSet>
      <sheetData sheetId="0" refreshError="1"/>
      <sheetData sheetId="1" refreshError="1"/>
      <sheetData sheetId="2" refreshError="1">
        <row r="8">
          <cell r="J8">
            <v>6.4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Orç.Gin."/>
      <sheetName val="Orç.Arq."/>
      <sheetName val="Instalações"/>
      <sheetName val="Orç.F.&amp;S."/>
      <sheetName val="Composições"/>
      <sheetName val="Res.M.deCálc."/>
      <sheetName val="M.deCálc.Gin"/>
      <sheetName val="M.Calc.Arq"/>
      <sheetName val="Teste de percolação"/>
      <sheetName val="Fossa-sumid."/>
      <sheetName val="M.Calc.Fos"/>
      <sheetName val="M.Calc.Sumi"/>
      <sheetName val="M.Calc.piso"/>
      <sheetName val="M.Calc.piso5cm"/>
      <sheetName val="QCI"/>
      <sheetName val="Desemb."/>
      <sheetName val="Físico-Financ.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825">
          <cell r="E825">
            <v>0.26</v>
          </cell>
        </row>
        <row r="874">
          <cell r="E874">
            <v>0.59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mposições"/>
      <sheetName val="insumos"/>
      <sheetName val="PlanilhaOrç.Campo"/>
      <sheetName val="Lista de materiais"/>
    </sheetNames>
    <sheetDataSet>
      <sheetData sheetId="0" refreshError="1"/>
      <sheetData sheetId="1" refreshError="1">
        <row r="4">
          <cell r="D4">
            <v>0.25</v>
          </cell>
        </row>
        <row r="5">
          <cell r="D5">
            <v>1.25</v>
          </cell>
        </row>
      </sheetData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HORTA COMUNITÁRIA"/>
      <sheetName val="composição 1"/>
      <sheetName val="SistemaIrrigação"/>
      <sheetName val="Canteiro"/>
      <sheetName val="Deposito"/>
      <sheetName val="Composições"/>
      <sheetName val="Insumos"/>
      <sheetName val="HORTA COMUNITARIA"/>
      <sheetName val="Galpão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>
        <row r="12">
          <cell r="E12">
            <v>4.72</v>
          </cell>
        </row>
        <row r="20">
          <cell r="E20">
            <v>50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abSelected="1" workbookViewId="0">
      <selection activeCell="L26" sqref="L26"/>
    </sheetView>
  </sheetViews>
  <sheetFormatPr defaultRowHeight="14.25"/>
  <cols>
    <col min="1" max="1" width="12.5703125" style="1" customWidth="1"/>
    <col min="2" max="2" width="52.5703125" style="1" customWidth="1"/>
    <col min="3" max="3" width="9.140625" style="1"/>
    <col min="4" max="4" width="18.85546875" style="1" customWidth="1"/>
    <col min="5" max="5" width="14.140625" style="1" hidden="1" customWidth="1"/>
    <col min="6" max="7" width="13.85546875" style="1" hidden="1" customWidth="1"/>
    <col min="8" max="8" width="16.140625" style="1" hidden="1" customWidth="1"/>
    <col min="9" max="9" width="16.140625" style="1" customWidth="1"/>
    <col min="10" max="10" width="18.5703125" style="1" customWidth="1"/>
    <col min="11" max="12" width="9.140625" style="1"/>
    <col min="13" max="13" width="9.85546875" style="1" bestFit="1" customWidth="1"/>
    <col min="14" max="16384" width="9.140625" style="1"/>
  </cols>
  <sheetData>
    <row r="1" spans="1:12" ht="15" customHeight="1">
      <c r="A1" s="86" t="s">
        <v>111</v>
      </c>
      <c r="B1" s="86"/>
      <c r="C1" s="86"/>
      <c r="D1" s="86"/>
      <c r="E1" s="86"/>
      <c r="F1" s="86"/>
      <c r="G1" s="86"/>
      <c r="H1" s="86"/>
      <c r="I1" s="86"/>
      <c r="J1" s="86"/>
    </row>
    <row r="2" spans="1:12" ht="32.25" customHeight="1">
      <c r="A2" s="88" t="s">
        <v>3</v>
      </c>
      <c r="B2" s="88" t="s">
        <v>4</v>
      </c>
      <c r="C2" s="88" t="s">
        <v>5</v>
      </c>
      <c r="D2" s="87" t="s">
        <v>6</v>
      </c>
      <c r="E2" s="89" t="s">
        <v>80</v>
      </c>
      <c r="F2" s="89"/>
      <c r="G2" s="89"/>
      <c r="H2" s="89"/>
      <c r="I2" s="89"/>
      <c r="J2" s="67" t="s">
        <v>81</v>
      </c>
    </row>
    <row r="3" spans="1:12" ht="32.25" customHeight="1">
      <c r="A3" s="88"/>
      <c r="B3" s="88"/>
      <c r="C3" s="88"/>
      <c r="D3" s="87"/>
      <c r="E3" s="67" t="s">
        <v>78</v>
      </c>
      <c r="F3" s="67" t="s">
        <v>9</v>
      </c>
      <c r="G3" s="67" t="s">
        <v>79</v>
      </c>
      <c r="H3" s="4" t="s">
        <v>9</v>
      </c>
      <c r="I3" s="67" t="s">
        <v>9</v>
      </c>
      <c r="J3" s="67" t="s">
        <v>82</v>
      </c>
    </row>
    <row r="4" spans="1:12" ht="15">
      <c r="A4" s="66"/>
      <c r="B4" s="64" t="s">
        <v>112</v>
      </c>
      <c r="C4" s="66"/>
      <c r="D4" s="66"/>
      <c r="E4" s="66"/>
      <c r="F4" s="65">
        <f>SUM(F12:F12)</f>
        <v>0</v>
      </c>
      <c r="G4" s="60"/>
      <c r="H4" s="65">
        <f>SUM(H12:H12)</f>
        <v>0</v>
      </c>
      <c r="I4" s="65"/>
      <c r="J4" s="65">
        <f>SUM(J5:J6)</f>
        <v>35.721999999999994</v>
      </c>
    </row>
    <row r="5" spans="1:12" s="72" customFormat="1" ht="15">
      <c r="A5" s="80">
        <v>72234</v>
      </c>
      <c r="B5" s="69" t="s">
        <v>108</v>
      </c>
      <c r="C5" s="68" t="s">
        <v>103</v>
      </c>
      <c r="D5" s="68">
        <f>20*0.7*0.7</f>
        <v>9.7999999999999989</v>
      </c>
      <c r="E5" s="70">
        <f>(16+1+2+3+4+5+7+9+1)*0.2*0.2</f>
        <v>1.9200000000000004</v>
      </c>
      <c r="F5" s="70"/>
      <c r="G5" s="71"/>
      <c r="H5" s="70">
        <v>6.43</v>
      </c>
      <c r="I5" s="70">
        <v>1.89</v>
      </c>
      <c r="J5" s="70">
        <f t="shared" ref="J5" si="0">D5*I5</f>
        <v>18.521999999999998</v>
      </c>
      <c r="K5" s="77"/>
      <c r="L5" s="1"/>
    </row>
    <row r="6" spans="1:12" s="72" customFormat="1" ht="45">
      <c r="A6" s="80">
        <v>72135</v>
      </c>
      <c r="B6" s="69" t="s">
        <v>101</v>
      </c>
      <c r="C6" s="68" t="s">
        <v>7</v>
      </c>
      <c r="D6" s="68">
        <f>20*0.4</f>
        <v>8</v>
      </c>
      <c r="E6" s="70">
        <f>(16+1+2+3+4+5+7+9+1)*0.2</f>
        <v>9.6000000000000014</v>
      </c>
      <c r="F6" s="70"/>
      <c r="G6" s="71"/>
      <c r="H6" s="70">
        <v>2.2000000000000002</v>
      </c>
      <c r="I6" s="79">
        <v>2.15</v>
      </c>
      <c r="J6" s="70">
        <f>D6*I6</f>
        <v>17.2</v>
      </c>
      <c r="K6" s="77"/>
      <c r="L6" s="1"/>
    </row>
    <row r="7" spans="1:12" ht="15">
      <c r="A7" s="66"/>
      <c r="B7" s="64" t="s">
        <v>113</v>
      </c>
      <c r="C7" s="66"/>
      <c r="D7" s="66"/>
      <c r="E7" s="66"/>
      <c r="F7" s="65">
        <f>SUM(F14:F14)</f>
        <v>0</v>
      </c>
      <c r="G7" s="60"/>
      <c r="H7" s="65">
        <f>SUM(H14:H14)</f>
        <v>0</v>
      </c>
      <c r="I7" s="65"/>
      <c r="J7" s="65">
        <f>SUM(J8)</f>
        <v>390.82399999999996</v>
      </c>
    </row>
    <row r="8" spans="1:12" s="72" customFormat="1" ht="45">
      <c r="A8" s="81" t="s">
        <v>106</v>
      </c>
      <c r="B8" s="69" t="s">
        <v>107</v>
      </c>
      <c r="C8" s="68" t="s">
        <v>103</v>
      </c>
      <c r="D8" s="68">
        <f>20*0.7*0.7</f>
        <v>9.7999999999999989</v>
      </c>
      <c r="E8" s="70">
        <f>(16+1+2+3+4+5+7+9+1)*0.2*0.2</f>
        <v>1.9200000000000004</v>
      </c>
      <c r="F8" s="70"/>
      <c r="G8" s="71"/>
      <c r="H8" s="70">
        <v>6.43</v>
      </c>
      <c r="I8" s="70">
        <v>39.880000000000003</v>
      </c>
      <c r="J8" s="70">
        <f>D8*I8</f>
        <v>390.82399999999996</v>
      </c>
      <c r="K8" s="77"/>
      <c r="L8" s="1"/>
    </row>
    <row r="9" spans="1:12" ht="15">
      <c r="A9" s="66"/>
      <c r="B9" s="64" t="s">
        <v>114</v>
      </c>
      <c r="C9" s="66"/>
      <c r="D9" s="66"/>
      <c r="E9" s="66"/>
      <c r="F9" s="65">
        <f>SUM(F16:F16)</f>
        <v>0</v>
      </c>
      <c r="G9" s="60"/>
      <c r="H9" s="65">
        <f>SUM(H16:H16)</f>
        <v>0</v>
      </c>
      <c r="I9" s="65"/>
      <c r="J9" s="65">
        <f>SUM(J10:J11)</f>
        <v>213.6875</v>
      </c>
    </row>
    <row r="10" spans="1:12" s="72" customFormat="1" ht="30">
      <c r="A10" s="80">
        <v>73955</v>
      </c>
      <c r="B10" s="69" t="s">
        <v>102</v>
      </c>
      <c r="C10" s="68" t="s">
        <v>103</v>
      </c>
      <c r="D10" s="68">
        <f>D6*0.5+D8*1.25</f>
        <v>16.25</v>
      </c>
      <c r="E10" s="70">
        <f>(16+1+2+3+4+5+7+9+1)*0.2*0.2</f>
        <v>1.9200000000000004</v>
      </c>
      <c r="F10" s="70"/>
      <c r="G10" s="71"/>
      <c r="H10" s="70">
        <v>6.69</v>
      </c>
      <c r="I10" s="79">
        <v>6.75</v>
      </c>
      <c r="J10" s="70">
        <f t="shared" ref="J10:J11" si="1">D10*I10</f>
        <v>109.6875</v>
      </c>
      <c r="K10" s="77"/>
      <c r="L10" s="1"/>
    </row>
    <row r="11" spans="1:12" s="72" customFormat="1" ht="30">
      <c r="A11" s="81" t="s">
        <v>105</v>
      </c>
      <c r="B11" s="69" t="s">
        <v>104</v>
      </c>
      <c r="C11" s="68" t="s">
        <v>103</v>
      </c>
      <c r="D11" s="68">
        <f>D10</f>
        <v>16.25</v>
      </c>
      <c r="E11" s="70">
        <f>(16+1+2+3+4+5+7+9+1)*0.2*0.2</f>
        <v>1.9200000000000004</v>
      </c>
      <c r="F11" s="70"/>
      <c r="G11" s="71"/>
      <c r="H11" s="70">
        <v>6.43</v>
      </c>
      <c r="I11" s="70">
        <v>6.4</v>
      </c>
      <c r="J11" s="70">
        <f t="shared" si="1"/>
        <v>104</v>
      </c>
      <c r="K11" s="77"/>
      <c r="L11" s="1"/>
    </row>
    <row r="12" spans="1:12" ht="15">
      <c r="A12" s="66"/>
      <c r="B12" s="64" t="s">
        <v>115</v>
      </c>
      <c r="C12" s="66"/>
      <c r="D12" s="66"/>
      <c r="E12" s="66"/>
      <c r="F12" s="65">
        <f>SUM(F13:F13)</f>
        <v>0</v>
      </c>
      <c r="G12" s="60"/>
      <c r="H12" s="65">
        <f>SUM(H13:H13)</f>
        <v>0</v>
      </c>
      <c r="I12" s="65"/>
      <c r="J12" s="65">
        <f>SUM(J13:J28)</f>
        <v>20013.045300000002</v>
      </c>
    </row>
    <row r="13" spans="1:12" ht="31.5" customHeight="1">
      <c r="A13" s="60" t="s">
        <v>77</v>
      </c>
      <c r="B13" s="61" t="s">
        <v>76</v>
      </c>
      <c r="C13" s="62" t="s">
        <v>7</v>
      </c>
      <c r="D13" s="63">
        <f>1571+1.1*(161+60+22+32+100+2*7+9.3*23)</f>
        <v>2234.19</v>
      </c>
      <c r="E13" s="60"/>
      <c r="F13" s="63"/>
      <c r="G13" s="60"/>
      <c r="H13" s="60"/>
      <c r="I13" s="60">
        <v>5.37</v>
      </c>
      <c r="J13" s="63">
        <f t="shared" ref="J13" si="2">I13*D13</f>
        <v>11997.6003</v>
      </c>
    </row>
    <row r="14" spans="1:12" ht="46.5" customHeight="1">
      <c r="A14" s="60" t="s">
        <v>74</v>
      </c>
      <c r="B14" s="58" t="s">
        <v>72</v>
      </c>
      <c r="C14" s="8" t="s">
        <v>8</v>
      </c>
      <c r="D14" s="9">
        <v>35</v>
      </c>
      <c r="E14" s="10"/>
      <c r="F14" s="9"/>
      <c r="G14" s="10"/>
      <c r="H14" s="10"/>
      <c r="I14" s="10">
        <v>14.7</v>
      </c>
      <c r="J14" s="9">
        <f>D14*I14</f>
        <v>514.5</v>
      </c>
    </row>
    <row r="15" spans="1:12" ht="27" customHeight="1">
      <c r="A15" s="60" t="s">
        <v>75</v>
      </c>
      <c r="B15" s="58" t="s">
        <v>73</v>
      </c>
      <c r="C15" s="8" t="s">
        <v>8</v>
      </c>
      <c r="D15" s="9">
        <v>1</v>
      </c>
      <c r="E15" s="10"/>
      <c r="F15" s="9"/>
      <c r="G15" s="10"/>
      <c r="H15" s="10"/>
      <c r="I15" s="10">
        <v>2523.59</v>
      </c>
      <c r="J15" s="9">
        <f>D15*I15</f>
        <v>2523.59</v>
      </c>
    </row>
    <row r="16" spans="1:12" s="72" customFormat="1" ht="15">
      <c r="A16" s="76" t="s">
        <v>109</v>
      </c>
      <c r="B16" s="68" t="s">
        <v>97</v>
      </c>
      <c r="C16" s="69" t="s">
        <v>8</v>
      </c>
      <c r="D16" s="78">
        <v>10</v>
      </c>
      <c r="E16" s="70">
        <f>(46+34+(3.7+1)*5+28+24+22+17)*1.1</f>
        <v>213.95000000000002</v>
      </c>
      <c r="F16" s="70"/>
      <c r="G16" s="71">
        <f t="shared" ref="G16" si="3">ROUNDUP(E16*F16,2)</f>
        <v>0</v>
      </c>
      <c r="H16" s="70" t="s">
        <v>55</v>
      </c>
      <c r="I16" s="70">
        <f>12.8*2.25</f>
        <v>28.8</v>
      </c>
      <c r="J16" s="9">
        <f>D16*I16</f>
        <v>288</v>
      </c>
      <c r="K16" s="77"/>
      <c r="L16" s="1"/>
    </row>
    <row r="17" spans="1:12" s="72" customFormat="1" ht="15">
      <c r="A17" s="76" t="s">
        <v>109</v>
      </c>
      <c r="B17" s="68" t="s">
        <v>98</v>
      </c>
      <c r="C17" s="69" t="s">
        <v>8</v>
      </c>
      <c r="D17" s="78">
        <v>10</v>
      </c>
      <c r="E17" s="70">
        <f>(46+34+(3.7+1)*5+28+24+22+17)*1.1</f>
        <v>213.95000000000002</v>
      </c>
      <c r="F17" s="70"/>
      <c r="G17" s="71">
        <f t="shared" ref="G17" si="4">ROUNDUP(E17*F17,2)</f>
        <v>0</v>
      </c>
      <c r="H17" s="70" t="s">
        <v>55</v>
      </c>
      <c r="I17" s="70">
        <f>24*2.25</f>
        <v>54</v>
      </c>
      <c r="J17" s="9">
        <f>D17*I17</f>
        <v>540</v>
      </c>
      <c r="K17" s="77"/>
      <c r="L17" s="1"/>
    </row>
    <row r="18" spans="1:12" ht="28.5">
      <c r="A18" s="60" t="s">
        <v>95</v>
      </c>
      <c r="B18" s="61" t="s">
        <v>96</v>
      </c>
      <c r="C18" s="68" t="s">
        <v>8</v>
      </c>
      <c r="D18" s="70">
        <v>3</v>
      </c>
      <c r="E18" s="60">
        <v>0.62</v>
      </c>
      <c r="F18" s="63">
        <f t="shared" ref="F18" si="5">D18*E18</f>
        <v>1.8599999999999999</v>
      </c>
      <c r="G18" s="60">
        <v>0.27</v>
      </c>
      <c r="H18" s="60">
        <f t="shared" ref="H18" si="6">G18*D18</f>
        <v>0.81</v>
      </c>
      <c r="I18" s="70">
        <v>36.54</v>
      </c>
      <c r="J18" s="70">
        <f t="shared" ref="J18" si="7">I18*D18</f>
        <v>109.62</v>
      </c>
    </row>
    <row r="19" spans="1:12" ht="28.5">
      <c r="A19" s="60" t="s">
        <v>93</v>
      </c>
      <c r="B19" s="61" t="s">
        <v>94</v>
      </c>
      <c r="C19" s="68" t="s">
        <v>8</v>
      </c>
      <c r="D19" s="70">
        <v>3</v>
      </c>
      <c r="E19" s="60">
        <v>0.62</v>
      </c>
      <c r="F19" s="63">
        <f t="shared" ref="F19:F20" si="8">D19*E19</f>
        <v>1.8599999999999999</v>
      </c>
      <c r="G19" s="60">
        <v>0.27</v>
      </c>
      <c r="H19" s="60">
        <f t="shared" ref="H19:H20" si="9">G19*D19</f>
        <v>0.81</v>
      </c>
      <c r="I19" s="70">
        <v>84.73</v>
      </c>
      <c r="J19" s="70">
        <f t="shared" ref="J19:J20" si="10">I19*D19</f>
        <v>254.19</v>
      </c>
    </row>
    <row r="20" spans="1:12" ht="15">
      <c r="A20" s="75">
        <v>4376</v>
      </c>
      <c r="B20" s="61" t="s">
        <v>100</v>
      </c>
      <c r="C20" s="68" t="s">
        <v>8</v>
      </c>
      <c r="D20" s="70">
        <f>60</f>
        <v>60</v>
      </c>
      <c r="E20" s="60">
        <v>0.62</v>
      </c>
      <c r="F20" s="63">
        <f t="shared" si="8"/>
        <v>37.200000000000003</v>
      </c>
      <c r="G20" s="60">
        <v>0.27</v>
      </c>
      <c r="H20" s="60">
        <f t="shared" si="9"/>
        <v>16.200000000000003</v>
      </c>
      <c r="I20" s="70">
        <v>0.08</v>
      </c>
      <c r="J20" s="70">
        <f t="shared" si="10"/>
        <v>4.8</v>
      </c>
    </row>
    <row r="21" spans="1:12" ht="28.5">
      <c r="A21" s="75">
        <v>4358</v>
      </c>
      <c r="B21" s="61" t="s">
        <v>99</v>
      </c>
      <c r="C21" s="68" t="s">
        <v>8</v>
      </c>
      <c r="D21" s="70">
        <f>60</f>
        <v>60</v>
      </c>
      <c r="E21" s="60">
        <v>0.62</v>
      </c>
      <c r="F21" s="63">
        <f t="shared" ref="F21" si="11">D21*E21</f>
        <v>37.200000000000003</v>
      </c>
      <c r="G21" s="60">
        <v>0.27</v>
      </c>
      <c r="H21" s="60">
        <f t="shared" ref="H21" si="12">G21*D21</f>
        <v>16.200000000000003</v>
      </c>
      <c r="I21" s="70">
        <v>1.27</v>
      </c>
      <c r="J21" s="70">
        <f t="shared" ref="J21" si="13">I21*D21</f>
        <v>76.2</v>
      </c>
    </row>
    <row r="22" spans="1:12" ht="28.5">
      <c r="A22" s="60" t="s">
        <v>91</v>
      </c>
      <c r="B22" s="61" t="s">
        <v>116</v>
      </c>
      <c r="C22" s="68" t="s">
        <v>7</v>
      </c>
      <c r="D22" s="70">
        <f>1.1*(162+40+40+12*3)+550*1.1</f>
        <v>910.8</v>
      </c>
      <c r="E22" s="60">
        <v>0.62</v>
      </c>
      <c r="F22" s="63">
        <f t="shared" ref="F22" si="14">D22*E22</f>
        <v>564.69599999999991</v>
      </c>
      <c r="G22" s="60">
        <v>0.27</v>
      </c>
      <c r="H22" s="60">
        <f t="shared" ref="H22" si="15">G22*D22</f>
        <v>245.916</v>
      </c>
      <c r="I22" s="70">
        <v>1.06</v>
      </c>
      <c r="J22" s="70">
        <f t="shared" ref="J22" si="16">I22*D22</f>
        <v>965.44799999999998</v>
      </c>
    </row>
    <row r="23" spans="1:12" ht="28.5">
      <c r="A23" s="60" t="s">
        <v>92</v>
      </c>
      <c r="B23" s="61" t="s">
        <v>117</v>
      </c>
      <c r="C23" s="68" t="s">
        <v>7</v>
      </c>
      <c r="D23" s="70">
        <f>1.1*50</f>
        <v>55.000000000000007</v>
      </c>
      <c r="E23" s="60">
        <v>0.62</v>
      </c>
      <c r="F23" s="63">
        <f t="shared" ref="F23" si="17">D23*E23</f>
        <v>34.1</v>
      </c>
      <c r="G23" s="60">
        <v>0.27</v>
      </c>
      <c r="H23" s="60">
        <f t="shared" ref="H23" si="18">G23*D23</f>
        <v>14.850000000000003</v>
      </c>
      <c r="I23" s="70">
        <v>10.84</v>
      </c>
      <c r="J23" s="70">
        <f t="shared" ref="J23" si="19">I23*D23</f>
        <v>596.20000000000005</v>
      </c>
    </row>
    <row r="24" spans="1:12" s="72" customFormat="1" ht="32.25" customHeight="1">
      <c r="A24" s="75" t="s">
        <v>87</v>
      </c>
      <c r="B24" s="69" t="s">
        <v>89</v>
      </c>
      <c r="C24" s="68" t="s">
        <v>7</v>
      </c>
      <c r="D24" s="70">
        <f>(24+18*3)*1.1</f>
        <v>85.800000000000011</v>
      </c>
      <c r="E24" s="70"/>
      <c r="F24" s="71">
        <f t="shared" ref="F24:F26" si="20">ROUNDUP(D24*E24,2)</f>
        <v>0</v>
      </c>
      <c r="G24" s="74"/>
      <c r="H24" s="73" t="e">
        <f>#REF!*1.25</f>
        <v>#REF!</v>
      </c>
      <c r="I24" s="70">
        <v>5.95</v>
      </c>
      <c r="J24" s="70">
        <f t="shared" ref="J24:J28" si="21">D24*I24</f>
        <v>510.5100000000001</v>
      </c>
      <c r="L24" s="1"/>
    </row>
    <row r="25" spans="1:12" s="72" customFormat="1" ht="32.25" customHeight="1">
      <c r="A25" s="75" t="s">
        <v>87</v>
      </c>
      <c r="B25" s="69" t="s">
        <v>88</v>
      </c>
      <c r="C25" s="68" t="s">
        <v>7</v>
      </c>
      <c r="D25" s="70">
        <f>23*1.1+16</f>
        <v>41.3</v>
      </c>
      <c r="E25" s="70"/>
      <c r="F25" s="71">
        <f t="shared" ref="F25" si="22">ROUNDUP(D25*E25,2)</f>
        <v>0</v>
      </c>
      <c r="G25" s="74"/>
      <c r="H25" s="73" t="e">
        <f>#REF!*1.25</f>
        <v>#REF!</v>
      </c>
      <c r="I25" s="70">
        <v>24.3</v>
      </c>
      <c r="J25" s="70">
        <f t="shared" si="21"/>
        <v>1003.5899999999999</v>
      </c>
      <c r="L25" s="1"/>
    </row>
    <row r="26" spans="1:12" s="72" customFormat="1" ht="32.25" customHeight="1">
      <c r="A26" s="75">
        <v>72934</v>
      </c>
      <c r="B26" s="69" t="s">
        <v>86</v>
      </c>
      <c r="C26" s="68" t="s">
        <v>7</v>
      </c>
      <c r="D26" s="70">
        <f>81*1.3</f>
        <v>105.3</v>
      </c>
      <c r="E26" s="70"/>
      <c r="F26" s="71">
        <f t="shared" si="20"/>
        <v>0</v>
      </c>
      <c r="G26" s="74"/>
      <c r="H26" s="73" t="e">
        <f>#REF!*1.25</f>
        <v>#REF!</v>
      </c>
      <c r="I26" s="70">
        <v>3</v>
      </c>
      <c r="J26" s="70">
        <f t="shared" si="21"/>
        <v>315.89999999999998</v>
      </c>
      <c r="L26" s="1"/>
    </row>
    <row r="27" spans="1:12" s="72" customFormat="1" ht="32.25" customHeight="1">
      <c r="A27" s="75">
        <v>72935</v>
      </c>
      <c r="B27" s="69" t="s">
        <v>85</v>
      </c>
      <c r="C27" s="68" t="s">
        <v>7</v>
      </c>
      <c r="D27" s="70">
        <f>6*1.3</f>
        <v>7.8000000000000007</v>
      </c>
      <c r="E27" s="70"/>
      <c r="F27" s="71">
        <f t="shared" ref="F27" si="23">ROUNDUP(D27*E27,2)</f>
        <v>0</v>
      </c>
      <c r="G27" s="74"/>
      <c r="H27" s="73" t="e">
        <f>#REF!*1.25</f>
        <v>#REF!</v>
      </c>
      <c r="I27" s="70">
        <v>3.83</v>
      </c>
      <c r="J27" s="70">
        <f t="shared" si="21"/>
        <v>29.874000000000002</v>
      </c>
      <c r="L27" s="1"/>
    </row>
    <row r="28" spans="1:12" s="72" customFormat="1" ht="32.25" customHeight="1">
      <c r="A28" s="75">
        <v>72936</v>
      </c>
      <c r="B28" s="69" t="s">
        <v>84</v>
      </c>
      <c r="C28" s="68" t="s">
        <v>7</v>
      </c>
      <c r="D28" s="70">
        <f>41*1.3</f>
        <v>53.300000000000004</v>
      </c>
      <c r="E28" s="70"/>
      <c r="F28" s="71">
        <f t="shared" ref="F28" si="24">ROUNDUP(D28*E28,2)</f>
        <v>0</v>
      </c>
      <c r="G28" s="74"/>
      <c r="H28" s="73" t="e">
        <f>#REF!*1.25</f>
        <v>#REF!</v>
      </c>
      <c r="I28" s="70">
        <v>5.31</v>
      </c>
      <c r="J28" s="70">
        <f t="shared" si="21"/>
        <v>283.02300000000002</v>
      </c>
      <c r="L28" s="1"/>
    </row>
    <row r="29" spans="1:12" ht="27" customHeight="1">
      <c r="A29" s="82" t="s">
        <v>10</v>
      </c>
      <c r="B29" s="83"/>
      <c r="C29" s="83"/>
      <c r="D29" s="83"/>
      <c r="E29" s="83"/>
      <c r="F29" s="83"/>
      <c r="G29" s="83"/>
      <c r="H29" s="83"/>
      <c r="I29" s="84"/>
      <c r="J29" s="57">
        <f>J12+J9+J7+J4</f>
        <v>20653.278800000004</v>
      </c>
    </row>
    <row r="30" spans="1:12" ht="18" customHeight="1">
      <c r="A30" s="85" t="s">
        <v>90</v>
      </c>
      <c r="B30" s="85"/>
      <c r="C30" s="85"/>
      <c r="D30" s="85"/>
      <c r="E30" s="85"/>
      <c r="F30" s="85"/>
      <c r="G30" s="85"/>
      <c r="H30" s="85"/>
      <c r="I30" s="85"/>
      <c r="J30" s="57">
        <f>J29*0.25</f>
        <v>5163.3197000000009</v>
      </c>
    </row>
    <row r="31" spans="1:12" ht="15">
      <c r="A31" s="85" t="s">
        <v>83</v>
      </c>
      <c r="B31" s="85"/>
      <c r="C31" s="85"/>
      <c r="D31" s="85"/>
      <c r="E31" s="85"/>
      <c r="F31" s="85"/>
      <c r="G31" s="85"/>
      <c r="H31" s="85"/>
      <c r="I31" s="85"/>
      <c r="J31" s="57">
        <f>J30+J29</f>
        <v>25816.598500000004</v>
      </c>
    </row>
    <row r="32" spans="1:12">
      <c r="A32" s="1" t="s">
        <v>109</v>
      </c>
      <c r="B32" s="1" t="s">
        <v>110</v>
      </c>
    </row>
    <row r="33" spans="8:8">
      <c r="H33" s="59"/>
    </row>
    <row r="34" spans="8:8">
      <c r="H34" s="59"/>
    </row>
  </sheetData>
  <mergeCells count="9">
    <mergeCell ref="A29:I29"/>
    <mergeCell ref="A30:I30"/>
    <mergeCell ref="A31:I31"/>
    <mergeCell ref="A1:J1"/>
    <mergeCell ref="D2:D3"/>
    <mergeCell ref="C2:C3"/>
    <mergeCell ref="B2:B3"/>
    <mergeCell ref="A2:A3"/>
    <mergeCell ref="E2:I2"/>
  </mergeCells>
  <pageMargins left="0.51181102362204722" right="0.51181102362204722" top="0.6692913385826772" bottom="1.299212598425197" header="0.31496062992125984" footer="0.31496062992125984"/>
  <pageSetup paperSize="9" scale="72" orientation="portrait" verticalDpi="300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C17" sqref="C17"/>
    </sheetView>
  </sheetViews>
  <sheetFormatPr defaultRowHeight="12.75"/>
  <cols>
    <col min="1" max="1" width="12.5703125" style="11" customWidth="1"/>
    <col min="2" max="2" width="73.42578125" style="11" customWidth="1"/>
    <col min="3" max="3" width="27.140625" style="11" customWidth="1"/>
    <col min="4" max="4" width="15.7109375" style="11" customWidth="1"/>
    <col min="5" max="5" width="15.28515625" style="11" customWidth="1"/>
    <col min="6" max="6" width="9.140625" style="11"/>
    <col min="7" max="7" width="11.7109375" style="11" bestFit="1" customWidth="1"/>
    <col min="8" max="249" width="9.140625" style="11"/>
    <col min="250" max="250" width="12.5703125" style="11" customWidth="1"/>
    <col min="251" max="251" width="66.140625" style="11" customWidth="1"/>
    <col min="252" max="252" width="13.7109375" style="11" customWidth="1"/>
    <col min="253" max="253" width="22.28515625" style="11" customWidth="1"/>
    <col min="254" max="254" width="15.7109375" style="11" customWidth="1"/>
    <col min="255" max="255" width="15.28515625" style="11" customWidth="1"/>
    <col min="256" max="256" width="12.85546875" style="11" customWidth="1"/>
    <col min="257" max="257" width="15.85546875" style="11" customWidth="1"/>
    <col min="258" max="258" width="12.85546875" style="11" customWidth="1"/>
    <col min="259" max="259" width="15.85546875" style="11" customWidth="1"/>
    <col min="260" max="260" width="16.28515625" style="11" customWidth="1"/>
    <col min="261" max="261" width="12.85546875" style="11" customWidth="1"/>
    <col min="262" max="262" width="9.140625" style="11"/>
    <col min="263" max="263" width="11.7109375" style="11" bestFit="1" customWidth="1"/>
    <col min="264" max="505" width="9.140625" style="11"/>
    <col min="506" max="506" width="12.5703125" style="11" customWidth="1"/>
    <col min="507" max="507" width="66.140625" style="11" customWidth="1"/>
    <col min="508" max="508" width="13.7109375" style="11" customWidth="1"/>
    <col min="509" max="509" width="22.28515625" style="11" customWidth="1"/>
    <col min="510" max="510" width="15.7109375" style="11" customWidth="1"/>
    <col min="511" max="511" width="15.28515625" style="11" customWidth="1"/>
    <col min="512" max="512" width="12.85546875" style="11" customWidth="1"/>
    <col min="513" max="513" width="15.85546875" style="11" customWidth="1"/>
    <col min="514" max="514" width="12.85546875" style="11" customWidth="1"/>
    <col min="515" max="515" width="15.85546875" style="11" customWidth="1"/>
    <col min="516" max="516" width="16.28515625" style="11" customWidth="1"/>
    <col min="517" max="517" width="12.85546875" style="11" customWidth="1"/>
    <col min="518" max="518" width="9.140625" style="11"/>
    <col min="519" max="519" width="11.7109375" style="11" bestFit="1" customWidth="1"/>
    <col min="520" max="761" width="9.140625" style="11"/>
    <col min="762" max="762" width="12.5703125" style="11" customWidth="1"/>
    <col min="763" max="763" width="66.140625" style="11" customWidth="1"/>
    <col min="764" max="764" width="13.7109375" style="11" customWidth="1"/>
    <col min="765" max="765" width="22.28515625" style="11" customWidth="1"/>
    <col min="766" max="766" width="15.7109375" style="11" customWidth="1"/>
    <col min="767" max="767" width="15.28515625" style="11" customWidth="1"/>
    <col min="768" max="768" width="12.85546875" style="11" customWidth="1"/>
    <col min="769" max="769" width="15.85546875" style="11" customWidth="1"/>
    <col min="770" max="770" width="12.85546875" style="11" customWidth="1"/>
    <col min="771" max="771" width="15.85546875" style="11" customWidth="1"/>
    <col min="772" max="772" width="16.28515625" style="11" customWidth="1"/>
    <col min="773" max="773" width="12.85546875" style="11" customWidth="1"/>
    <col min="774" max="774" width="9.140625" style="11"/>
    <col min="775" max="775" width="11.7109375" style="11" bestFit="1" customWidth="1"/>
    <col min="776" max="1017" width="9.140625" style="11"/>
    <col min="1018" max="1018" width="12.5703125" style="11" customWidth="1"/>
    <col min="1019" max="1019" width="66.140625" style="11" customWidth="1"/>
    <col min="1020" max="1020" width="13.7109375" style="11" customWidth="1"/>
    <col min="1021" max="1021" width="22.28515625" style="11" customWidth="1"/>
    <col min="1022" max="1022" width="15.7109375" style="11" customWidth="1"/>
    <col min="1023" max="1023" width="15.28515625" style="11" customWidth="1"/>
    <col min="1024" max="1024" width="12.85546875" style="11" customWidth="1"/>
    <col min="1025" max="1025" width="15.85546875" style="11" customWidth="1"/>
    <col min="1026" max="1026" width="12.85546875" style="11" customWidth="1"/>
    <col min="1027" max="1027" width="15.85546875" style="11" customWidth="1"/>
    <col min="1028" max="1028" width="16.28515625" style="11" customWidth="1"/>
    <col min="1029" max="1029" width="12.85546875" style="11" customWidth="1"/>
    <col min="1030" max="1030" width="9.140625" style="11"/>
    <col min="1031" max="1031" width="11.7109375" style="11" bestFit="1" customWidth="1"/>
    <col min="1032" max="1273" width="9.140625" style="11"/>
    <col min="1274" max="1274" width="12.5703125" style="11" customWidth="1"/>
    <col min="1275" max="1275" width="66.140625" style="11" customWidth="1"/>
    <col min="1276" max="1276" width="13.7109375" style="11" customWidth="1"/>
    <col min="1277" max="1277" width="22.28515625" style="11" customWidth="1"/>
    <col min="1278" max="1278" width="15.7109375" style="11" customWidth="1"/>
    <col min="1279" max="1279" width="15.28515625" style="11" customWidth="1"/>
    <col min="1280" max="1280" width="12.85546875" style="11" customWidth="1"/>
    <col min="1281" max="1281" width="15.85546875" style="11" customWidth="1"/>
    <col min="1282" max="1282" width="12.85546875" style="11" customWidth="1"/>
    <col min="1283" max="1283" width="15.85546875" style="11" customWidth="1"/>
    <col min="1284" max="1284" width="16.28515625" style="11" customWidth="1"/>
    <col min="1285" max="1285" width="12.85546875" style="11" customWidth="1"/>
    <col min="1286" max="1286" width="9.140625" style="11"/>
    <col min="1287" max="1287" width="11.7109375" style="11" bestFit="1" customWidth="1"/>
    <col min="1288" max="1529" width="9.140625" style="11"/>
    <col min="1530" max="1530" width="12.5703125" style="11" customWidth="1"/>
    <col min="1531" max="1531" width="66.140625" style="11" customWidth="1"/>
    <col min="1532" max="1532" width="13.7109375" style="11" customWidth="1"/>
    <col min="1533" max="1533" width="22.28515625" style="11" customWidth="1"/>
    <col min="1534" max="1534" width="15.7109375" style="11" customWidth="1"/>
    <col min="1535" max="1535" width="15.28515625" style="11" customWidth="1"/>
    <col min="1536" max="1536" width="12.85546875" style="11" customWidth="1"/>
    <col min="1537" max="1537" width="15.85546875" style="11" customWidth="1"/>
    <col min="1538" max="1538" width="12.85546875" style="11" customWidth="1"/>
    <col min="1539" max="1539" width="15.85546875" style="11" customWidth="1"/>
    <col min="1540" max="1540" width="16.28515625" style="11" customWidth="1"/>
    <col min="1541" max="1541" width="12.85546875" style="11" customWidth="1"/>
    <col min="1542" max="1542" width="9.140625" style="11"/>
    <col min="1543" max="1543" width="11.7109375" style="11" bestFit="1" customWidth="1"/>
    <col min="1544" max="1785" width="9.140625" style="11"/>
    <col min="1786" max="1786" width="12.5703125" style="11" customWidth="1"/>
    <col min="1787" max="1787" width="66.140625" style="11" customWidth="1"/>
    <col min="1788" max="1788" width="13.7109375" style="11" customWidth="1"/>
    <col min="1789" max="1789" width="22.28515625" style="11" customWidth="1"/>
    <col min="1790" max="1790" width="15.7109375" style="11" customWidth="1"/>
    <col min="1791" max="1791" width="15.28515625" style="11" customWidth="1"/>
    <col min="1792" max="1792" width="12.85546875" style="11" customWidth="1"/>
    <col min="1793" max="1793" width="15.85546875" style="11" customWidth="1"/>
    <col min="1794" max="1794" width="12.85546875" style="11" customWidth="1"/>
    <col min="1795" max="1795" width="15.85546875" style="11" customWidth="1"/>
    <col min="1796" max="1796" width="16.28515625" style="11" customWidth="1"/>
    <col min="1797" max="1797" width="12.85546875" style="11" customWidth="1"/>
    <col min="1798" max="1798" width="9.140625" style="11"/>
    <col min="1799" max="1799" width="11.7109375" style="11" bestFit="1" customWidth="1"/>
    <col min="1800" max="2041" width="9.140625" style="11"/>
    <col min="2042" max="2042" width="12.5703125" style="11" customWidth="1"/>
    <col min="2043" max="2043" width="66.140625" style="11" customWidth="1"/>
    <col min="2044" max="2044" width="13.7109375" style="11" customWidth="1"/>
    <col min="2045" max="2045" width="22.28515625" style="11" customWidth="1"/>
    <col min="2046" max="2046" width="15.7109375" style="11" customWidth="1"/>
    <col min="2047" max="2047" width="15.28515625" style="11" customWidth="1"/>
    <col min="2048" max="2048" width="12.85546875" style="11" customWidth="1"/>
    <col min="2049" max="2049" width="15.85546875" style="11" customWidth="1"/>
    <col min="2050" max="2050" width="12.85546875" style="11" customWidth="1"/>
    <col min="2051" max="2051" width="15.85546875" style="11" customWidth="1"/>
    <col min="2052" max="2052" width="16.28515625" style="11" customWidth="1"/>
    <col min="2053" max="2053" width="12.85546875" style="11" customWidth="1"/>
    <col min="2054" max="2054" width="9.140625" style="11"/>
    <col min="2055" max="2055" width="11.7109375" style="11" bestFit="1" customWidth="1"/>
    <col min="2056" max="2297" width="9.140625" style="11"/>
    <col min="2298" max="2298" width="12.5703125" style="11" customWidth="1"/>
    <col min="2299" max="2299" width="66.140625" style="11" customWidth="1"/>
    <col min="2300" max="2300" width="13.7109375" style="11" customWidth="1"/>
    <col min="2301" max="2301" width="22.28515625" style="11" customWidth="1"/>
    <col min="2302" max="2302" width="15.7109375" style="11" customWidth="1"/>
    <col min="2303" max="2303" width="15.28515625" style="11" customWidth="1"/>
    <col min="2304" max="2304" width="12.85546875" style="11" customWidth="1"/>
    <col min="2305" max="2305" width="15.85546875" style="11" customWidth="1"/>
    <col min="2306" max="2306" width="12.85546875" style="11" customWidth="1"/>
    <col min="2307" max="2307" width="15.85546875" style="11" customWidth="1"/>
    <col min="2308" max="2308" width="16.28515625" style="11" customWidth="1"/>
    <col min="2309" max="2309" width="12.85546875" style="11" customWidth="1"/>
    <col min="2310" max="2310" width="9.140625" style="11"/>
    <col min="2311" max="2311" width="11.7109375" style="11" bestFit="1" customWidth="1"/>
    <col min="2312" max="2553" width="9.140625" style="11"/>
    <col min="2554" max="2554" width="12.5703125" style="11" customWidth="1"/>
    <col min="2555" max="2555" width="66.140625" style="11" customWidth="1"/>
    <col min="2556" max="2556" width="13.7109375" style="11" customWidth="1"/>
    <col min="2557" max="2557" width="22.28515625" style="11" customWidth="1"/>
    <col min="2558" max="2558" width="15.7109375" style="11" customWidth="1"/>
    <col min="2559" max="2559" width="15.28515625" style="11" customWidth="1"/>
    <col min="2560" max="2560" width="12.85546875" style="11" customWidth="1"/>
    <col min="2561" max="2561" width="15.85546875" style="11" customWidth="1"/>
    <col min="2562" max="2562" width="12.85546875" style="11" customWidth="1"/>
    <col min="2563" max="2563" width="15.85546875" style="11" customWidth="1"/>
    <col min="2564" max="2564" width="16.28515625" style="11" customWidth="1"/>
    <col min="2565" max="2565" width="12.85546875" style="11" customWidth="1"/>
    <col min="2566" max="2566" width="9.140625" style="11"/>
    <col min="2567" max="2567" width="11.7109375" style="11" bestFit="1" customWidth="1"/>
    <col min="2568" max="2809" width="9.140625" style="11"/>
    <col min="2810" max="2810" width="12.5703125" style="11" customWidth="1"/>
    <col min="2811" max="2811" width="66.140625" style="11" customWidth="1"/>
    <col min="2812" max="2812" width="13.7109375" style="11" customWidth="1"/>
    <col min="2813" max="2813" width="22.28515625" style="11" customWidth="1"/>
    <col min="2814" max="2814" width="15.7109375" style="11" customWidth="1"/>
    <col min="2815" max="2815" width="15.28515625" style="11" customWidth="1"/>
    <col min="2816" max="2816" width="12.85546875" style="11" customWidth="1"/>
    <col min="2817" max="2817" width="15.85546875" style="11" customWidth="1"/>
    <col min="2818" max="2818" width="12.85546875" style="11" customWidth="1"/>
    <col min="2819" max="2819" width="15.85546875" style="11" customWidth="1"/>
    <col min="2820" max="2820" width="16.28515625" style="11" customWidth="1"/>
    <col min="2821" max="2821" width="12.85546875" style="11" customWidth="1"/>
    <col min="2822" max="2822" width="9.140625" style="11"/>
    <col min="2823" max="2823" width="11.7109375" style="11" bestFit="1" customWidth="1"/>
    <col min="2824" max="3065" width="9.140625" style="11"/>
    <col min="3066" max="3066" width="12.5703125" style="11" customWidth="1"/>
    <col min="3067" max="3067" width="66.140625" style="11" customWidth="1"/>
    <col min="3068" max="3068" width="13.7109375" style="11" customWidth="1"/>
    <col min="3069" max="3069" width="22.28515625" style="11" customWidth="1"/>
    <col min="3070" max="3070" width="15.7109375" style="11" customWidth="1"/>
    <col min="3071" max="3071" width="15.28515625" style="11" customWidth="1"/>
    <col min="3072" max="3072" width="12.85546875" style="11" customWidth="1"/>
    <col min="3073" max="3073" width="15.85546875" style="11" customWidth="1"/>
    <col min="3074" max="3074" width="12.85546875" style="11" customWidth="1"/>
    <col min="3075" max="3075" width="15.85546875" style="11" customWidth="1"/>
    <col min="3076" max="3076" width="16.28515625" style="11" customWidth="1"/>
    <col min="3077" max="3077" width="12.85546875" style="11" customWidth="1"/>
    <col min="3078" max="3078" width="9.140625" style="11"/>
    <col min="3079" max="3079" width="11.7109375" style="11" bestFit="1" customWidth="1"/>
    <col min="3080" max="3321" width="9.140625" style="11"/>
    <col min="3322" max="3322" width="12.5703125" style="11" customWidth="1"/>
    <col min="3323" max="3323" width="66.140625" style="11" customWidth="1"/>
    <col min="3324" max="3324" width="13.7109375" style="11" customWidth="1"/>
    <col min="3325" max="3325" width="22.28515625" style="11" customWidth="1"/>
    <col min="3326" max="3326" width="15.7109375" style="11" customWidth="1"/>
    <col min="3327" max="3327" width="15.28515625" style="11" customWidth="1"/>
    <col min="3328" max="3328" width="12.85546875" style="11" customWidth="1"/>
    <col min="3329" max="3329" width="15.85546875" style="11" customWidth="1"/>
    <col min="3330" max="3330" width="12.85546875" style="11" customWidth="1"/>
    <col min="3331" max="3331" width="15.85546875" style="11" customWidth="1"/>
    <col min="3332" max="3332" width="16.28515625" style="11" customWidth="1"/>
    <col min="3333" max="3333" width="12.85546875" style="11" customWidth="1"/>
    <col min="3334" max="3334" width="9.140625" style="11"/>
    <col min="3335" max="3335" width="11.7109375" style="11" bestFit="1" customWidth="1"/>
    <col min="3336" max="3577" width="9.140625" style="11"/>
    <col min="3578" max="3578" width="12.5703125" style="11" customWidth="1"/>
    <col min="3579" max="3579" width="66.140625" style="11" customWidth="1"/>
    <col min="3580" max="3580" width="13.7109375" style="11" customWidth="1"/>
    <col min="3581" max="3581" width="22.28515625" style="11" customWidth="1"/>
    <col min="3582" max="3582" width="15.7109375" style="11" customWidth="1"/>
    <col min="3583" max="3583" width="15.28515625" style="11" customWidth="1"/>
    <col min="3584" max="3584" width="12.85546875" style="11" customWidth="1"/>
    <col min="3585" max="3585" width="15.85546875" style="11" customWidth="1"/>
    <col min="3586" max="3586" width="12.85546875" style="11" customWidth="1"/>
    <col min="3587" max="3587" width="15.85546875" style="11" customWidth="1"/>
    <col min="3588" max="3588" width="16.28515625" style="11" customWidth="1"/>
    <col min="3589" max="3589" width="12.85546875" style="11" customWidth="1"/>
    <col min="3590" max="3590" width="9.140625" style="11"/>
    <col min="3591" max="3591" width="11.7109375" style="11" bestFit="1" customWidth="1"/>
    <col min="3592" max="3833" width="9.140625" style="11"/>
    <col min="3834" max="3834" width="12.5703125" style="11" customWidth="1"/>
    <col min="3835" max="3835" width="66.140625" style="11" customWidth="1"/>
    <col min="3836" max="3836" width="13.7109375" style="11" customWidth="1"/>
    <col min="3837" max="3837" width="22.28515625" style="11" customWidth="1"/>
    <col min="3838" max="3838" width="15.7109375" style="11" customWidth="1"/>
    <col min="3839" max="3839" width="15.28515625" style="11" customWidth="1"/>
    <col min="3840" max="3840" width="12.85546875" style="11" customWidth="1"/>
    <col min="3841" max="3841" width="15.85546875" style="11" customWidth="1"/>
    <col min="3842" max="3842" width="12.85546875" style="11" customWidth="1"/>
    <col min="3843" max="3843" width="15.85546875" style="11" customWidth="1"/>
    <col min="3844" max="3844" width="16.28515625" style="11" customWidth="1"/>
    <col min="3845" max="3845" width="12.85546875" style="11" customWidth="1"/>
    <col min="3846" max="3846" width="9.140625" style="11"/>
    <col min="3847" max="3847" width="11.7109375" style="11" bestFit="1" customWidth="1"/>
    <col min="3848" max="4089" width="9.140625" style="11"/>
    <col min="4090" max="4090" width="12.5703125" style="11" customWidth="1"/>
    <col min="4091" max="4091" width="66.140625" style="11" customWidth="1"/>
    <col min="4092" max="4092" width="13.7109375" style="11" customWidth="1"/>
    <col min="4093" max="4093" width="22.28515625" style="11" customWidth="1"/>
    <col min="4094" max="4094" width="15.7109375" style="11" customWidth="1"/>
    <col min="4095" max="4095" width="15.28515625" style="11" customWidth="1"/>
    <col min="4096" max="4096" width="12.85546875" style="11" customWidth="1"/>
    <col min="4097" max="4097" width="15.85546875" style="11" customWidth="1"/>
    <col min="4098" max="4098" width="12.85546875" style="11" customWidth="1"/>
    <col min="4099" max="4099" width="15.85546875" style="11" customWidth="1"/>
    <col min="4100" max="4100" width="16.28515625" style="11" customWidth="1"/>
    <col min="4101" max="4101" width="12.85546875" style="11" customWidth="1"/>
    <col min="4102" max="4102" width="9.140625" style="11"/>
    <col min="4103" max="4103" width="11.7109375" style="11" bestFit="1" customWidth="1"/>
    <col min="4104" max="4345" width="9.140625" style="11"/>
    <col min="4346" max="4346" width="12.5703125" style="11" customWidth="1"/>
    <col min="4347" max="4347" width="66.140625" style="11" customWidth="1"/>
    <col min="4348" max="4348" width="13.7109375" style="11" customWidth="1"/>
    <col min="4349" max="4349" width="22.28515625" style="11" customWidth="1"/>
    <col min="4350" max="4350" width="15.7109375" style="11" customWidth="1"/>
    <col min="4351" max="4351" width="15.28515625" style="11" customWidth="1"/>
    <col min="4352" max="4352" width="12.85546875" style="11" customWidth="1"/>
    <col min="4353" max="4353" width="15.85546875" style="11" customWidth="1"/>
    <col min="4354" max="4354" width="12.85546875" style="11" customWidth="1"/>
    <col min="4355" max="4355" width="15.85546875" style="11" customWidth="1"/>
    <col min="4356" max="4356" width="16.28515625" style="11" customWidth="1"/>
    <col min="4357" max="4357" width="12.85546875" style="11" customWidth="1"/>
    <col min="4358" max="4358" width="9.140625" style="11"/>
    <col min="4359" max="4359" width="11.7109375" style="11" bestFit="1" customWidth="1"/>
    <col min="4360" max="4601" width="9.140625" style="11"/>
    <col min="4602" max="4602" width="12.5703125" style="11" customWidth="1"/>
    <col min="4603" max="4603" width="66.140625" style="11" customWidth="1"/>
    <col min="4604" max="4604" width="13.7109375" style="11" customWidth="1"/>
    <col min="4605" max="4605" width="22.28515625" style="11" customWidth="1"/>
    <col min="4606" max="4606" width="15.7109375" style="11" customWidth="1"/>
    <col min="4607" max="4607" width="15.28515625" style="11" customWidth="1"/>
    <col min="4608" max="4608" width="12.85546875" style="11" customWidth="1"/>
    <col min="4609" max="4609" width="15.85546875" style="11" customWidth="1"/>
    <col min="4610" max="4610" width="12.85546875" style="11" customWidth="1"/>
    <col min="4611" max="4611" width="15.85546875" style="11" customWidth="1"/>
    <col min="4612" max="4612" width="16.28515625" style="11" customWidth="1"/>
    <col min="4613" max="4613" width="12.85546875" style="11" customWidth="1"/>
    <col min="4614" max="4614" width="9.140625" style="11"/>
    <col min="4615" max="4615" width="11.7109375" style="11" bestFit="1" customWidth="1"/>
    <col min="4616" max="4857" width="9.140625" style="11"/>
    <col min="4858" max="4858" width="12.5703125" style="11" customWidth="1"/>
    <col min="4859" max="4859" width="66.140625" style="11" customWidth="1"/>
    <col min="4860" max="4860" width="13.7109375" style="11" customWidth="1"/>
    <col min="4861" max="4861" width="22.28515625" style="11" customWidth="1"/>
    <col min="4862" max="4862" width="15.7109375" style="11" customWidth="1"/>
    <col min="4863" max="4863" width="15.28515625" style="11" customWidth="1"/>
    <col min="4864" max="4864" width="12.85546875" style="11" customWidth="1"/>
    <col min="4865" max="4865" width="15.85546875" style="11" customWidth="1"/>
    <col min="4866" max="4866" width="12.85546875" style="11" customWidth="1"/>
    <col min="4867" max="4867" width="15.85546875" style="11" customWidth="1"/>
    <col min="4868" max="4868" width="16.28515625" style="11" customWidth="1"/>
    <col min="4869" max="4869" width="12.85546875" style="11" customWidth="1"/>
    <col min="4870" max="4870" width="9.140625" style="11"/>
    <col min="4871" max="4871" width="11.7109375" style="11" bestFit="1" customWidth="1"/>
    <col min="4872" max="5113" width="9.140625" style="11"/>
    <col min="5114" max="5114" width="12.5703125" style="11" customWidth="1"/>
    <col min="5115" max="5115" width="66.140625" style="11" customWidth="1"/>
    <col min="5116" max="5116" width="13.7109375" style="11" customWidth="1"/>
    <col min="5117" max="5117" width="22.28515625" style="11" customWidth="1"/>
    <col min="5118" max="5118" width="15.7109375" style="11" customWidth="1"/>
    <col min="5119" max="5119" width="15.28515625" style="11" customWidth="1"/>
    <col min="5120" max="5120" width="12.85546875" style="11" customWidth="1"/>
    <col min="5121" max="5121" width="15.85546875" style="11" customWidth="1"/>
    <col min="5122" max="5122" width="12.85546875" style="11" customWidth="1"/>
    <col min="5123" max="5123" width="15.85546875" style="11" customWidth="1"/>
    <col min="5124" max="5124" width="16.28515625" style="11" customWidth="1"/>
    <col min="5125" max="5125" width="12.85546875" style="11" customWidth="1"/>
    <col min="5126" max="5126" width="9.140625" style="11"/>
    <col min="5127" max="5127" width="11.7109375" style="11" bestFit="1" customWidth="1"/>
    <col min="5128" max="5369" width="9.140625" style="11"/>
    <col min="5370" max="5370" width="12.5703125" style="11" customWidth="1"/>
    <col min="5371" max="5371" width="66.140625" style="11" customWidth="1"/>
    <col min="5372" max="5372" width="13.7109375" style="11" customWidth="1"/>
    <col min="5373" max="5373" width="22.28515625" style="11" customWidth="1"/>
    <col min="5374" max="5374" width="15.7109375" style="11" customWidth="1"/>
    <col min="5375" max="5375" width="15.28515625" style="11" customWidth="1"/>
    <col min="5376" max="5376" width="12.85546875" style="11" customWidth="1"/>
    <col min="5377" max="5377" width="15.85546875" style="11" customWidth="1"/>
    <col min="5378" max="5378" width="12.85546875" style="11" customWidth="1"/>
    <col min="5379" max="5379" width="15.85546875" style="11" customWidth="1"/>
    <col min="5380" max="5380" width="16.28515625" style="11" customWidth="1"/>
    <col min="5381" max="5381" width="12.85546875" style="11" customWidth="1"/>
    <col min="5382" max="5382" width="9.140625" style="11"/>
    <col min="5383" max="5383" width="11.7109375" style="11" bestFit="1" customWidth="1"/>
    <col min="5384" max="5625" width="9.140625" style="11"/>
    <col min="5626" max="5626" width="12.5703125" style="11" customWidth="1"/>
    <col min="5627" max="5627" width="66.140625" style="11" customWidth="1"/>
    <col min="5628" max="5628" width="13.7109375" style="11" customWidth="1"/>
    <col min="5629" max="5629" width="22.28515625" style="11" customWidth="1"/>
    <col min="5630" max="5630" width="15.7109375" style="11" customWidth="1"/>
    <col min="5631" max="5631" width="15.28515625" style="11" customWidth="1"/>
    <col min="5632" max="5632" width="12.85546875" style="11" customWidth="1"/>
    <col min="5633" max="5633" width="15.85546875" style="11" customWidth="1"/>
    <col min="5634" max="5634" width="12.85546875" style="11" customWidth="1"/>
    <col min="5635" max="5635" width="15.85546875" style="11" customWidth="1"/>
    <col min="5636" max="5636" width="16.28515625" style="11" customWidth="1"/>
    <col min="5637" max="5637" width="12.85546875" style="11" customWidth="1"/>
    <col min="5638" max="5638" width="9.140625" style="11"/>
    <col min="5639" max="5639" width="11.7109375" style="11" bestFit="1" customWidth="1"/>
    <col min="5640" max="5881" width="9.140625" style="11"/>
    <col min="5882" max="5882" width="12.5703125" style="11" customWidth="1"/>
    <col min="5883" max="5883" width="66.140625" style="11" customWidth="1"/>
    <col min="5884" max="5884" width="13.7109375" style="11" customWidth="1"/>
    <col min="5885" max="5885" width="22.28515625" style="11" customWidth="1"/>
    <col min="5886" max="5886" width="15.7109375" style="11" customWidth="1"/>
    <col min="5887" max="5887" width="15.28515625" style="11" customWidth="1"/>
    <col min="5888" max="5888" width="12.85546875" style="11" customWidth="1"/>
    <col min="5889" max="5889" width="15.85546875" style="11" customWidth="1"/>
    <col min="5890" max="5890" width="12.85546875" style="11" customWidth="1"/>
    <col min="5891" max="5891" width="15.85546875" style="11" customWidth="1"/>
    <col min="5892" max="5892" width="16.28515625" style="11" customWidth="1"/>
    <col min="5893" max="5893" width="12.85546875" style="11" customWidth="1"/>
    <col min="5894" max="5894" width="9.140625" style="11"/>
    <col min="5895" max="5895" width="11.7109375" style="11" bestFit="1" customWidth="1"/>
    <col min="5896" max="6137" width="9.140625" style="11"/>
    <col min="6138" max="6138" width="12.5703125" style="11" customWidth="1"/>
    <col min="6139" max="6139" width="66.140625" style="11" customWidth="1"/>
    <col min="6140" max="6140" width="13.7109375" style="11" customWidth="1"/>
    <col min="6141" max="6141" width="22.28515625" style="11" customWidth="1"/>
    <col min="6142" max="6142" width="15.7109375" style="11" customWidth="1"/>
    <col min="6143" max="6143" width="15.28515625" style="11" customWidth="1"/>
    <col min="6144" max="6144" width="12.85546875" style="11" customWidth="1"/>
    <col min="6145" max="6145" width="15.85546875" style="11" customWidth="1"/>
    <col min="6146" max="6146" width="12.85546875" style="11" customWidth="1"/>
    <col min="6147" max="6147" width="15.85546875" style="11" customWidth="1"/>
    <col min="6148" max="6148" width="16.28515625" style="11" customWidth="1"/>
    <col min="6149" max="6149" width="12.85546875" style="11" customWidth="1"/>
    <col min="6150" max="6150" width="9.140625" style="11"/>
    <col min="6151" max="6151" width="11.7109375" style="11" bestFit="1" customWidth="1"/>
    <col min="6152" max="6393" width="9.140625" style="11"/>
    <col min="6394" max="6394" width="12.5703125" style="11" customWidth="1"/>
    <col min="6395" max="6395" width="66.140625" style="11" customWidth="1"/>
    <col min="6396" max="6396" width="13.7109375" style="11" customWidth="1"/>
    <col min="6397" max="6397" width="22.28515625" style="11" customWidth="1"/>
    <col min="6398" max="6398" width="15.7109375" style="11" customWidth="1"/>
    <col min="6399" max="6399" width="15.28515625" style="11" customWidth="1"/>
    <col min="6400" max="6400" width="12.85546875" style="11" customWidth="1"/>
    <col min="6401" max="6401" width="15.85546875" style="11" customWidth="1"/>
    <col min="6402" max="6402" width="12.85546875" style="11" customWidth="1"/>
    <col min="6403" max="6403" width="15.85546875" style="11" customWidth="1"/>
    <col min="6404" max="6404" width="16.28515625" style="11" customWidth="1"/>
    <col min="6405" max="6405" width="12.85546875" style="11" customWidth="1"/>
    <col min="6406" max="6406" width="9.140625" style="11"/>
    <col min="6407" max="6407" width="11.7109375" style="11" bestFit="1" customWidth="1"/>
    <col min="6408" max="6649" width="9.140625" style="11"/>
    <col min="6650" max="6650" width="12.5703125" style="11" customWidth="1"/>
    <col min="6651" max="6651" width="66.140625" style="11" customWidth="1"/>
    <col min="6652" max="6652" width="13.7109375" style="11" customWidth="1"/>
    <col min="6653" max="6653" width="22.28515625" style="11" customWidth="1"/>
    <col min="6654" max="6654" width="15.7109375" style="11" customWidth="1"/>
    <col min="6655" max="6655" width="15.28515625" style="11" customWidth="1"/>
    <col min="6656" max="6656" width="12.85546875" style="11" customWidth="1"/>
    <col min="6657" max="6657" width="15.85546875" style="11" customWidth="1"/>
    <col min="6658" max="6658" width="12.85546875" style="11" customWidth="1"/>
    <col min="6659" max="6659" width="15.85546875" style="11" customWidth="1"/>
    <col min="6660" max="6660" width="16.28515625" style="11" customWidth="1"/>
    <col min="6661" max="6661" width="12.85546875" style="11" customWidth="1"/>
    <col min="6662" max="6662" width="9.140625" style="11"/>
    <col min="6663" max="6663" width="11.7109375" style="11" bestFit="1" customWidth="1"/>
    <col min="6664" max="6905" width="9.140625" style="11"/>
    <col min="6906" max="6906" width="12.5703125" style="11" customWidth="1"/>
    <col min="6907" max="6907" width="66.140625" style="11" customWidth="1"/>
    <col min="6908" max="6908" width="13.7109375" style="11" customWidth="1"/>
    <col min="6909" max="6909" width="22.28515625" style="11" customWidth="1"/>
    <col min="6910" max="6910" width="15.7109375" style="11" customWidth="1"/>
    <col min="6911" max="6911" width="15.28515625" style="11" customWidth="1"/>
    <col min="6912" max="6912" width="12.85546875" style="11" customWidth="1"/>
    <col min="6913" max="6913" width="15.85546875" style="11" customWidth="1"/>
    <col min="6914" max="6914" width="12.85546875" style="11" customWidth="1"/>
    <col min="6915" max="6915" width="15.85546875" style="11" customWidth="1"/>
    <col min="6916" max="6916" width="16.28515625" style="11" customWidth="1"/>
    <col min="6917" max="6917" width="12.85546875" style="11" customWidth="1"/>
    <col min="6918" max="6918" width="9.140625" style="11"/>
    <col min="6919" max="6919" width="11.7109375" style="11" bestFit="1" customWidth="1"/>
    <col min="6920" max="7161" width="9.140625" style="11"/>
    <col min="7162" max="7162" width="12.5703125" style="11" customWidth="1"/>
    <col min="7163" max="7163" width="66.140625" style="11" customWidth="1"/>
    <col min="7164" max="7164" width="13.7109375" style="11" customWidth="1"/>
    <col min="7165" max="7165" width="22.28515625" style="11" customWidth="1"/>
    <col min="7166" max="7166" width="15.7109375" style="11" customWidth="1"/>
    <col min="7167" max="7167" width="15.28515625" style="11" customWidth="1"/>
    <col min="7168" max="7168" width="12.85546875" style="11" customWidth="1"/>
    <col min="7169" max="7169" width="15.85546875" style="11" customWidth="1"/>
    <col min="7170" max="7170" width="12.85546875" style="11" customWidth="1"/>
    <col min="7171" max="7171" width="15.85546875" style="11" customWidth="1"/>
    <col min="7172" max="7172" width="16.28515625" style="11" customWidth="1"/>
    <col min="7173" max="7173" width="12.85546875" style="11" customWidth="1"/>
    <col min="7174" max="7174" width="9.140625" style="11"/>
    <col min="7175" max="7175" width="11.7109375" style="11" bestFit="1" customWidth="1"/>
    <col min="7176" max="7417" width="9.140625" style="11"/>
    <col min="7418" max="7418" width="12.5703125" style="11" customWidth="1"/>
    <col min="7419" max="7419" width="66.140625" style="11" customWidth="1"/>
    <col min="7420" max="7420" width="13.7109375" style="11" customWidth="1"/>
    <col min="7421" max="7421" width="22.28515625" style="11" customWidth="1"/>
    <col min="7422" max="7422" width="15.7109375" style="11" customWidth="1"/>
    <col min="7423" max="7423" width="15.28515625" style="11" customWidth="1"/>
    <col min="7424" max="7424" width="12.85546875" style="11" customWidth="1"/>
    <col min="7425" max="7425" width="15.85546875" style="11" customWidth="1"/>
    <col min="7426" max="7426" width="12.85546875" style="11" customWidth="1"/>
    <col min="7427" max="7427" width="15.85546875" style="11" customWidth="1"/>
    <col min="7428" max="7428" width="16.28515625" style="11" customWidth="1"/>
    <col min="7429" max="7429" width="12.85546875" style="11" customWidth="1"/>
    <col min="7430" max="7430" width="9.140625" style="11"/>
    <col min="7431" max="7431" width="11.7109375" style="11" bestFit="1" customWidth="1"/>
    <col min="7432" max="7673" width="9.140625" style="11"/>
    <col min="7674" max="7674" width="12.5703125" style="11" customWidth="1"/>
    <col min="7675" max="7675" width="66.140625" style="11" customWidth="1"/>
    <col min="7676" max="7676" width="13.7109375" style="11" customWidth="1"/>
    <col min="7677" max="7677" width="22.28515625" style="11" customWidth="1"/>
    <col min="7678" max="7678" width="15.7109375" style="11" customWidth="1"/>
    <col min="7679" max="7679" width="15.28515625" style="11" customWidth="1"/>
    <col min="7680" max="7680" width="12.85546875" style="11" customWidth="1"/>
    <col min="7681" max="7681" width="15.85546875" style="11" customWidth="1"/>
    <col min="7682" max="7682" width="12.85546875" style="11" customWidth="1"/>
    <col min="7683" max="7683" width="15.85546875" style="11" customWidth="1"/>
    <col min="7684" max="7684" width="16.28515625" style="11" customWidth="1"/>
    <col min="7685" max="7685" width="12.85546875" style="11" customWidth="1"/>
    <col min="7686" max="7686" width="9.140625" style="11"/>
    <col min="7687" max="7687" width="11.7109375" style="11" bestFit="1" customWidth="1"/>
    <col min="7688" max="7929" width="9.140625" style="11"/>
    <col min="7930" max="7930" width="12.5703125" style="11" customWidth="1"/>
    <col min="7931" max="7931" width="66.140625" style="11" customWidth="1"/>
    <col min="7932" max="7932" width="13.7109375" style="11" customWidth="1"/>
    <col min="7933" max="7933" width="22.28515625" style="11" customWidth="1"/>
    <col min="7934" max="7934" width="15.7109375" style="11" customWidth="1"/>
    <col min="7935" max="7935" width="15.28515625" style="11" customWidth="1"/>
    <col min="7936" max="7936" width="12.85546875" style="11" customWidth="1"/>
    <col min="7937" max="7937" width="15.85546875" style="11" customWidth="1"/>
    <col min="7938" max="7938" width="12.85546875" style="11" customWidth="1"/>
    <col min="7939" max="7939" width="15.85546875" style="11" customWidth="1"/>
    <col min="7940" max="7940" width="16.28515625" style="11" customWidth="1"/>
    <col min="7941" max="7941" width="12.85546875" style="11" customWidth="1"/>
    <col min="7942" max="7942" width="9.140625" style="11"/>
    <col min="7943" max="7943" width="11.7109375" style="11" bestFit="1" customWidth="1"/>
    <col min="7944" max="8185" width="9.140625" style="11"/>
    <col min="8186" max="8186" width="12.5703125" style="11" customWidth="1"/>
    <col min="8187" max="8187" width="66.140625" style="11" customWidth="1"/>
    <col min="8188" max="8188" width="13.7109375" style="11" customWidth="1"/>
    <col min="8189" max="8189" width="22.28515625" style="11" customWidth="1"/>
    <col min="8190" max="8190" width="15.7109375" style="11" customWidth="1"/>
    <col min="8191" max="8191" width="15.28515625" style="11" customWidth="1"/>
    <col min="8192" max="8192" width="12.85546875" style="11" customWidth="1"/>
    <col min="8193" max="8193" width="15.85546875" style="11" customWidth="1"/>
    <col min="8194" max="8194" width="12.85546875" style="11" customWidth="1"/>
    <col min="8195" max="8195" width="15.85546875" style="11" customWidth="1"/>
    <col min="8196" max="8196" width="16.28515625" style="11" customWidth="1"/>
    <col min="8197" max="8197" width="12.85546875" style="11" customWidth="1"/>
    <col min="8198" max="8198" width="9.140625" style="11"/>
    <col min="8199" max="8199" width="11.7109375" style="11" bestFit="1" customWidth="1"/>
    <col min="8200" max="8441" width="9.140625" style="11"/>
    <col min="8442" max="8442" width="12.5703125" style="11" customWidth="1"/>
    <col min="8443" max="8443" width="66.140625" style="11" customWidth="1"/>
    <col min="8444" max="8444" width="13.7109375" style="11" customWidth="1"/>
    <col min="8445" max="8445" width="22.28515625" style="11" customWidth="1"/>
    <col min="8446" max="8446" width="15.7109375" style="11" customWidth="1"/>
    <col min="8447" max="8447" width="15.28515625" style="11" customWidth="1"/>
    <col min="8448" max="8448" width="12.85546875" style="11" customWidth="1"/>
    <col min="8449" max="8449" width="15.85546875" style="11" customWidth="1"/>
    <col min="8450" max="8450" width="12.85546875" style="11" customWidth="1"/>
    <col min="8451" max="8451" width="15.85546875" style="11" customWidth="1"/>
    <col min="8452" max="8452" width="16.28515625" style="11" customWidth="1"/>
    <col min="8453" max="8453" width="12.85546875" style="11" customWidth="1"/>
    <col min="8454" max="8454" width="9.140625" style="11"/>
    <col min="8455" max="8455" width="11.7109375" style="11" bestFit="1" customWidth="1"/>
    <col min="8456" max="8697" width="9.140625" style="11"/>
    <col min="8698" max="8698" width="12.5703125" style="11" customWidth="1"/>
    <col min="8699" max="8699" width="66.140625" style="11" customWidth="1"/>
    <col min="8700" max="8700" width="13.7109375" style="11" customWidth="1"/>
    <col min="8701" max="8701" width="22.28515625" style="11" customWidth="1"/>
    <col min="8702" max="8702" width="15.7109375" style="11" customWidth="1"/>
    <col min="8703" max="8703" width="15.28515625" style="11" customWidth="1"/>
    <col min="8704" max="8704" width="12.85546875" style="11" customWidth="1"/>
    <col min="8705" max="8705" width="15.85546875" style="11" customWidth="1"/>
    <col min="8706" max="8706" width="12.85546875" style="11" customWidth="1"/>
    <col min="8707" max="8707" width="15.85546875" style="11" customWidth="1"/>
    <col min="8708" max="8708" width="16.28515625" style="11" customWidth="1"/>
    <col min="8709" max="8709" width="12.85546875" style="11" customWidth="1"/>
    <col min="8710" max="8710" width="9.140625" style="11"/>
    <col min="8711" max="8711" width="11.7109375" style="11" bestFit="1" customWidth="1"/>
    <col min="8712" max="8953" width="9.140625" style="11"/>
    <col min="8954" max="8954" width="12.5703125" style="11" customWidth="1"/>
    <col min="8955" max="8955" width="66.140625" style="11" customWidth="1"/>
    <col min="8956" max="8956" width="13.7109375" style="11" customWidth="1"/>
    <col min="8957" max="8957" width="22.28515625" style="11" customWidth="1"/>
    <col min="8958" max="8958" width="15.7109375" style="11" customWidth="1"/>
    <col min="8959" max="8959" width="15.28515625" style="11" customWidth="1"/>
    <col min="8960" max="8960" width="12.85546875" style="11" customWidth="1"/>
    <col min="8961" max="8961" width="15.85546875" style="11" customWidth="1"/>
    <col min="8962" max="8962" width="12.85546875" style="11" customWidth="1"/>
    <col min="8963" max="8963" width="15.85546875" style="11" customWidth="1"/>
    <col min="8964" max="8964" width="16.28515625" style="11" customWidth="1"/>
    <col min="8965" max="8965" width="12.85546875" style="11" customWidth="1"/>
    <col min="8966" max="8966" width="9.140625" style="11"/>
    <col min="8967" max="8967" width="11.7109375" style="11" bestFit="1" customWidth="1"/>
    <col min="8968" max="9209" width="9.140625" style="11"/>
    <col min="9210" max="9210" width="12.5703125" style="11" customWidth="1"/>
    <col min="9211" max="9211" width="66.140625" style="11" customWidth="1"/>
    <col min="9212" max="9212" width="13.7109375" style="11" customWidth="1"/>
    <col min="9213" max="9213" width="22.28515625" style="11" customWidth="1"/>
    <col min="9214" max="9214" width="15.7109375" style="11" customWidth="1"/>
    <col min="9215" max="9215" width="15.28515625" style="11" customWidth="1"/>
    <col min="9216" max="9216" width="12.85546875" style="11" customWidth="1"/>
    <col min="9217" max="9217" width="15.85546875" style="11" customWidth="1"/>
    <col min="9218" max="9218" width="12.85546875" style="11" customWidth="1"/>
    <col min="9219" max="9219" width="15.85546875" style="11" customWidth="1"/>
    <col min="9220" max="9220" width="16.28515625" style="11" customWidth="1"/>
    <col min="9221" max="9221" width="12.85546875" style="11" customWidth="1"/>
    <col min="9222" max="9222" width="9.140625" style="11"/>
    <col min="9223" max="9223" width="11.7109375" style="11" bestFit="1" customWidth="1"/>
    <col min="9224" max="9465" width="9.140625" style="11"/>
    <col min="9466" max="9466" width="12.5703125" style="11" customWidth="1"/>
    <col min="9467" max="9467" width="66.140625" style="11" customWidth="1"/>
    <col min="9468" max="9468" width="13.7109375" style="11" customWidth="1"/>
    <col min="9469" max="9469" width="22.28515625" style="11" customWidth="1"/>
    <col min="9470" max="9470" width="15.7109375" style="11" customWidth="1"/>
    <col min="9471" max="9471" width="15.28515625" style="11" customWidth="1"/>
    <col min="9472" max="9472" width="12.85546875" style="11" customWidth="1"/>
    <col min="9473" max="9473" width="15.85546875" style="11" customWidth="1"/>
    <col min="9474" max="9474" width="12.85546875" style="11" customWidth="1"/>
    <col min="9475" max="9475" width="15.85546875" style="11" customWidth="1"/>
    <col min="9476" max="9476" width="16.28515625" style="11" customWidth="1"/>
    <col min="9477" max="9477" width="12.85546875" style="11" customWidth="1"/>
    <col min="9478" max="9478" width="9.140625" style="11"/>
    <col min="9479" max="9479" width="11.7109375" style="11" bestFit="1" customWidth="1"/>
    <col min="9480" max="9721" width="9.140625" style="11"/>
    <col min="9722" max="9722" width="12.5703125" style="11" customWidth="1"/>
    <col min="9723" max="9723" width="66.140625" style="11" customWidth="1"/>
    <col min="9724" max="9724" width="13.7109375" style="11" customWidth="1"/>
    <col min="9725" max="9725" width="22.28515625" style="11" customWidth="1"/>
    <col min="9726" max="9726" width="15.7109375" style="11" customWidth="1"/>
    <col min="9727" max="9727" width="15.28515625" style="11" customWidth="1"/>
    <col min="9728" max="9728" width="12.85546875" style="11" customWidth="1"/>
    <col min="9729" max="9729" width="15.85546875" style="11" customWidth="1"/>
    <col min="9730" max="9730" width="12.85546875" style="11" customWidth="1"/>
    <col min="9731" max="9731" width="15.85546875" style="11" customWidth="1"/>
    <col min="9732" max="9732" width="16.28515625" style="11" customWidth="1"/>
    <col min="9733" max="9733" width="12.85546875" style="11" customWidth="1"/>
    <col min="9734" max="9734" width="9.140625" style="11"/>
    <col min="9735" max="9735" width="11.7109375" style="11" bestFit="1" customWidth="1"/>
    <col min="9736" max="9977" width="9.140625" style="11"/>
    <col min="9978" max="9978" width="12.5703125" style="11" customWidth="1"/>
    <col min="9979" max="9979" width="66.140625" style="11" customWidth="1"/>
    <col min="9980" max="9980" width="13.7109375" style="11" customWidth="1"/>
    <col min="9981" max="9981" width="22.28515625" style="11" customWidth="1"/>
    <col min="9982" max="9982" width="15.7109375" style="11" customWidth="1"/>
    <col min="9983" max="9983" width="15.28515625" style="11" customWidth="1"/>
    <col min="9984" max="9984" width="12.85546875" style="11" customWidth="1"/>
    <col min="9985" max="9985" width="15.85546875" style="11" customWidth="1"/>
    <col min="9986" max="9986" width="12.85546875" style="11" customWidth="1"/>
    <col min="9987" max="9987" width="15.85546875" style="11" customWidth="1"/>
    <col min="9988" max="9988" width="16.28515625" style="11" customWidth="1"/>
    <col min="9989" max="9989" width="12.85546875" style="11" customWidth="1"/>
    <col min="9990" max="9990" width="9.140625" style="11"/>
    <col min="9991" max="9991" width="11.7109375" style="11" bestFit="1" customWidth="1"/>
    <col min="9992" max="10233" width="9.140625" style="11"/>
    <col min="10234" max="10234" width="12.5703125" style="11" customWidth="1"/>
    <col min="10235" max="10235" width="66.140625" style="11" customWidth="1"/>
    <col min="10236" max="10236" width="13.7109375" style="11" customWidth="1"/>
    <col min="10237" max="10237" width="22.28515625" style="11" customWidth="1"/>
    <col min="10238" max="10238" width="15.7109375" style="11" customWidth="1"/>
    <col min="10239" max="10239" width="15.28515625" style="11" customWidth="1"/>
    <col min="10240" max="10240" width="12.85546875" style="11" customWidth="1"/>
    <col min="10241" max="10241" width="15.85546875" style="11" customWidth="1"/>
    <col min="10242" max="10242" width="12.85546875" style="11" customWidth="1"/>
    <col min="10243" max="10243" width="15.85546875" style="11" customWidth="1"/>
    <col min="10244" max="10244" width="16.28515625" style="11" customWidth="1"/>
    <col min="10245" max="10245" width="12.85546875" style="11" customWidth="1"/>
    <col min="10246" max="10246" width="9.140625" style="11"/>
    <col min="10247" max="10247" width="11.7109375" style="11" bestFit="1" customWidth="1"/>
    <col min="10248" max="10489" width="9.140625" style="11"/>
    <col min="10490" max="10490" width="12.5703125" style="11" customWidth="1"/>
    <col min="10491" max="10491" width="66.140625" style="11" customWidth="1"/>
    <col min="10492" max="10492" width="13.7109375" style="11" customWidth="1"/>
    <col min="10493" max="10493" width="22.28515625" style="11" customWidth="1"/>
    <col min="10494" max="10494" width="15.7109375" style="11" customWidth="1"/>
    <col min="10495" max="10495" width="15.28515625" style="11" customWidth="1"/>
    <col min="10496" max="10496" width="12.85546875" style="11" customWidth="1"/>
    <col min="10497" max="10497" width="15.85546875" style="11" customWidth="1"/>
    <col min="10498" max="10498" width="12.85546875" style="11" customWidth="1"/>
    <col min="10499" max="10499" width="15.85546875" style="11" customWidth="1"/>
    <col min="10500" max="10500" width="16.28515625" style="11" customWidth="1"/>
    <col min="10501" max="10501" width="12.85546875" style="11" customWidth="1"/>
    <col min="10502" max="10502" width="9.140625" style="11"/>
    <col min="10503" max="10503" width="11.7109375" style="11" bestFit="1" customWidth="1"/>
    <col min="10504" max="10745" width="9.140625" style="11"/>
    <col min="10746" max="10746" width="12.5703125" style="11" customWidth="1"/>
    <col min="10747" max="10747" width="66.140625" style="11" customWidth="1"/>
    <col min="10748" max="10748" width="13.7109375" style="11" customWidth="1"/>
    <col min="10749" max="10749" width="22.28515625" style="11" customWidth="1"/>
    <col min="10750" max="10750" width="15.7109375" style="11" customWidth="1"/>
    <col min="10751" max="10751" width="15.28515625" style="11" customWidth="1"/>
    <col min="10752" max="10752" width="12.85546875" style="11" customWidth="1"/>
    <col min="10753" max="10753" width="15.85546875" style="11" customWidth="1"/>
    <col min="10754" max="10754" width="12.85546875" style="11" customWidth="1"/>
    <col min="10755" max="10755" width="15.85546875" style="11" customWidth="1"/>
    <col min="10756" max="10756" width="16.28515625" style="11" customWidth="1"/>
    <col min="10757" max="10757" width="12.85546875" style="11" customWidth="1"/>
    <col min="10758" max="10758" width="9.140625" style="11"/>
    <col min="10759" max="10759" width="11.7109375" style="11" bestFit="1" customWidth="1"/>
    <col min="10760" max="11001" width="9.140625" style="11"/>
    <col min="11002" max="11002" width="12.5703125" style="11" customWidth="1"/>
    <col min="11003" max="11003" width="66.140625" style="11" customWidth="1"/>
    <col min="11004" max="11004" width="13.7109375" style="11" customWidth="1"/>
    <col min="11005" max="11005" width="22.28515625" style="11" customWidth="1"/>
    <col min="11006" max="11006" width="15.7109375" style="11" customWidth="1"/>
    <col min="11007" max="11007" width="15.28515625" style="11" customWidth="1"/>
    <col min="11008" max="11008" width="12.85546875" style="11" customWidth="1"/>
    <col min="11009" max="11009" width="15.85546875" style="11" customWidth="1"/>
    <col min="11010" max="11010" width="12.85546875" style="11" customWidth="1"/>
    <col min="11011" max="11011" width="15.85546875" style="11" customWidth="1"/>
    <col min="11012" max="11012" width="16.28515625" style="11" customWidth="1"/>
    <col min="11013" max="11013" width="12.85546875" style="11" customWidth="1"/>
    <col min="11014" max="11014" width="9.140625" style="11"/>
    <col min="11015" max="11015" width="11.7109375" style="11" bestFit="1" customWidth="1"/>
    <col min="11016" max="11257" width="9.140625" style="11"/>
    <col min="11258" max="11258" width="12.5703125" style="11" customWidth="1"/>
    <col min="11259" max="11259" width="66.140625" style="11" customWidth="1"/>
    <col min="11260" max="11260" width="13.7109375" style="11" customWidth="1"/>
    <col min="11261" max="11261" width="22.28515625" style="11" customWidth="1"/>
    <col min="11262" max="11262" width="15.7109375" style="11" customWidth="1"/>
    <col min="11263" max="11263" width="15.28515625" style="11" customWidth="1"/>
    <col min="11264" max="11264" width="12.85546875" style="11" customWidth="1"/>
    <col min="11265" max="11265" width="15.85546875" style="11" customWidth="1"/>
    <col min="11266" max="11266" width="12.85546875" style="11" customWidth="1"/>
    <col min="11267" max="11267" width="15.85546875" style="11" customWidth="1"/>
    <col min="11268" max="11268" width="16.28515625" style="11" customWidth="1"/>
    <col min="11269" max="11269" width="12.85546875" style="11" customWidth="1"/>
    <col min="11270" max="11270" width="9.140625" style="11"/>
    <col min="11271" max="11271" width="11.7109375" style="11" bestFit="1" customWidth="1"/>
    <col min="11272" max="11513" width="9.140625" style="11"/>
    <col min="11514" max="11514" width="12.5703125" style="11" customWidth="1"/>
    <col min="11515" max="11515" width="66.140625" style="11" customWidth="1"/>
    <col min="11516" max="11516" width="13.7109375" style="11" customWidth="1"/>
    <col min="11517" max="11517" width="22.28515625" style="11" customWidth="1"/>
    <col min="11518" max="11518" width="15.7109375" style="11" customWidth="1"/>
    <col min="11519" max="11519" width="15.28515625" style="11" customWidth="1"/>
    <col min="11520" max="11520" width="12.85546875" style="11" customWidth="1"/>
    <col min="11521" max="11521" width="15.85546875" style="11" customWidth="1"/>
    <col min="11522" max="11522" width="12.85546875" style="11" customWidth="1"/>
    <col min="11523" max="11523" width="15.85546875" style="11" customWidth="1"/>
    <col min="11524" max="11524" width="16.28515625" style="11" customWidth="1"/>
    <col min="11525" max="11525" width="12.85546875" style="11" customWidth="1"/>
    <col min="11526" max="11526" width="9.140625" style="11"/>
    <col min="11527" max="11527" width="11.7109375" style="11" bestFit="1" customWidth="1"/>
    <col min="11528" max="11769" width="9.140625" style="11"/>
    <col min="11770" max="11770" width="12.5703125" style="11" customWidth="1"/>
    <col min="11771" max="11771" width="66.140625" style="11" customWidth="1"/>
    <col min="11772" max="11772" width="13.7109375" style="11" customWidth="1"/>
    <col min="11773" max="11773" width="22.28515625" style="11" customWidth="1"/>
    <col min="11774" max="11774" width="15.7109375" style="11" customWidth="1"/>
    <col min="11775" max="11775" width="15.28515625" style="11" customWidth="1"/>
    <col min="11776" max="11776" width="12.85546875" style="11" customWidth="1"/>
    <col min="11777" max="11777" width="15.85546875" style="11" customWidth="1"/>
    <col min="11778" max="11778" width="12.85546875" style="11" customWidth="1"/>
    <col min="11779" max="11779" width="15.85546875" style="11" customWidth="1"/>
    <col min="11780" max="11780" width="16.28515625" style="11" customWidth="1"/>
    <col min="11781" max="11781" width="12.85546875" style="11" customWidth="1"/>
    <col min="11782" max="11782" width="9.140625" style="11"/>
    <col min="11783" max="11783" width="11.7109375" style="11" bestFit="1" customWidth="1"/>
    <col min="11784" max="12025" width="9.140625" style="11"/>
    <col min="12026" max="12026" width="12.5703125" style="11" customWidth="1"/>
    <col min="12027" max="12027" width="66.140625" style="11" customWidth="1"/>
    <col min="12028" max="12028" width="13.7109375" style="11" customWidth="1"/>
    <col min="12029" max="12029" width="22.28515625" style="11" customWidth="1"/>
    <col min="12030" max="12030" width="15.7109375" style="11" customWidth="1"/>
    <col min="12031" max="12031" width="15.28515625" style="11" customWidth="1"/>
    <col min="12032" max="12032" width="12.85546875" style="11" customWidth="1"/>
    <col min="12033" max="12033" width="15.85546875" style="11" customWidth="1"/>
    <col min="12034" max="12034" width="12.85546875" style="11" customWidth="1"/>
    <col min="12035" max="12035" width="15.85546875" style="11" customWidth="1"/>
    <col min="12036" max="12036" width="16.28515625" style="11" customWidth="1"/>
    <col min="12037" max="12037" width="12.85546875" style="11" customWidth="1"/>
    <col min="12038" max="12038" width="9.140625" style="11"/>
    <col min="12039" max="12039" width="11.7109375" style="11" bestFit="1" customWidth="1"/>
    <col min="12040" max="12281" width="9.140625" style="11"/>
    <col min="12282" max="12282" width="12.5703125" style="11" customWidth="1"/>
    <col min="12283" max="12283" width="66.140625" style="11" customWidth="1"/>
    <col min="12284" max="12284" width="13.7109375" style="11" customWidth="1"/>
    <col min="12285" max="12285" width="22.28515625" style="11" customWidth="1"/>
    <col min="12286" max="12286" width="15.7109375" style="11" customWidth="1"/>
    <col min="12287" max="12287" width="15.28515625" style="11" customWidth="1"/>
    <col min="12288" max="12288" width="12.85546875" style="11" customWidth="1"/>
    <col min="12289" max="12289" width="15.85546875" style="11" customWidth="1"/>
    <col min="12290" max="12290" width="12.85546875" style="11" customWidth="1"/>
    <col min="12291" max="12291" width="15.85546875" style="11" customWidth="1"/>
    <col min="12292" max="12292" width="16.28515625" style="11" customWidth="1"/>
    <col min="12293" max="12293" width="12.85546875" style="11" customWidth="1"/>
    <col min="12294" max="12294" width="9.140625" style="11"/>
    <col min="12295" max="12295" width="11.7109375" style="11" bestFit="1" customWidth="1"/>
    <col min="12296" max="12537" width="9.140625" style="11"/>
    <col min="12538" max="12538" width="12.5703125" style="11" customWidth="1"/>
    <col min="12539" max="12539" width="66.140625" style="11" customWidth="1"/>
    <col min="12540" max="12540" width="13.7109375" style="11" customWidth="1"/>
    <col min="12541" max="12541" width="22.28515625" style="11" customWidth="1"/>
    <col min="12542" max="12542" width="15.7109375" style="11" customWidth="1"/>
    <col min="12543" max="12543" width="15.28515625" style="11" customWidth="1"/>
    <col min="12544" max="12544" width="12.85546875" style="11" customWidth="1"/>
    <col min="12545" max="12545" width="15.85546875" style="11" customWidth="1"/>
    <col min="12546" max="12546" width="12.85546875" style="11" customWidth="1"/>
    <col min="12547" max="12547" width="15.85546875" style="11" customWidth="1"/>
    <col min="12548" max="12548" width="16.28515625" style="11" customWidth="1"/>
    <col min="12549" max="12549" width="12.85546875" style="11" customWidth="1"/>
    <col min="12550" max="12550" width="9.140625" style="11"/>
    <col min="12551" max="12551" width="11.7109375" style="11" bestFit="1" customWidth="1"/>
    <col min="12552" max="12793" width="9.140625" style="11"/>
    <col min="12794" max="12794" width="12.5703125" style="11" customWidth="1"/>
    <col min="12795" max="12795" width="66.140625" style="11" customWidth="1"/>
    <col min="12796" max="12796" width="13.7109375" style="11" customWidth="1"/>
    <col min="12797" max="12797" width="22.28515625" style="11" customWidth="1"/>
    <col min="12798" max="12798" width="15.7109375" style="11" customWidth="1"/>
    <col min="12799" max="12799" width="15.28515625" style="11" customWidth="1"/>
    <col min="12800" max="12800" width="12.85546875" style="11" customWidth="1"/>
    <col min="12801" max="12801" width="15.85546875" style="11" customWidth="1"/>
    <col min="12802" max="12802" width="12.85546875" style="11" customWidth="1"/>
    <col min="12803" max="12803" width="15.85546875" style="11" customWidth="1"/>
    <col min="12804" max="12804" width="16.28515625" style="11" customWidth="1"/>
    <col min="12805" max="12805" width="12.85546875" style="11" customWidth="1"/>
    <col min="12806" max="12806" width="9.140625" style="11"/>
    <col min="12807" max="12807" width="11.7109375" style="11" bestFit="1" customWidth="1"/>
    <col min="12808" max="13049" width="9.140625" style="11"/>
    <col min="13050" max="13050" width="12.5703125" style="11" customWidth="1"/>
    <col min="13051" max="13051" width="66.140625" style="11" customWidth="1"/>
    <col min="13052" max="13052" width="13.7109375" style="11" customWidth="1"/>
    <col min="13053" max="13053" width="22.28515625" style="11" customWidth="1"/>
    <col min="13054" max="13054" width="15.7109375" style="11" customWidth="1"/>
    <col min="13055" max="13055" width="15.28515625" style="11" customWidth="1"/>
    <col min="13056" max="13056" width="12.85546875" style="11" customWidth="1"/>
    <col min="13057" max="13057" width="15.85546875" style="11" customWidth="1"/>
    <col min="13058" max="13058" width="12.85546875" style="11" customWidth="1"/>
    <col min="13059" max="13059" width="15.85546875" style="11" customWidth="1"/>
    <col min="13060" max="13060" width="16.28515625" style="11" customWidth="1"/>
    <col min="13061" max="13061" width="12.85546875" style="11" customWidth="1"/>
    <col min="13062" max="13062" width="9.140625" style="11"/>
    <col min="13063" max="13063" width="11.7109375" style="11" bestFit="1" customWidth="1"/>
    <col min="13064" max="13305" width="9.140625" style="11"/>
    <col min="13306" max="13306" width="12.5703125" style="11" customWidth="1"/>
    <col min="13307" max="13307" width="66.140625" style="11" customWidth="1"/>
    <col min="13308" max="13308" width="13.7109375" style="11" customWidth="1"/>
    <col min="13309" max="13309" width="22.28515625" style="11" customWidth="1"/>
    <col min="13310" max="13310" width="15.7109375" style="11" customWidth="1"/>
    <col min="13311" max="13311" width="15.28515625" style="11" customWidth="1"/>
    <col min="13312" max="13312" width="12.85546875" style="11" customWidth="1"/>
    <col min="13313" max="13313" width="15.85546875" style="11" customWidth="1"/>
    <col min="13314" max="13314" width="12.85546875" style="11" customWidth="1"/>
    <col min="13315" max="13315" width="15.85546875" style="11" customWidth="1"/>
    <col min="13316" max="13316" width="16.28515625" style="11" customWidth="1"/>
    <col min="13317" max="13317" width="12.85546875" style="11" customWidth="1"/>
    <col min="13318" max="13318" width="9.140625" style="11"/>
    <col min="13319" max="13319" width="11.7109375" style="11" bestFit="1" customWidth="1"/>
    <col min="13320" max="13561" width="9.140625" style="11"/>
    <col min="13562" max="13562" width="12.5703125" style="11" customWidth="1"/>
    <col min="13563" max="13563" width="66.140625" style="11" customWidth="1"/>
    <col min="13564" max="13564" width="13.7109375" style="11" customWidth="1"/>
    <col min="13565" max="13565" width="22.28515625" style="11" customWidth="1"/>
    <col min="13566" max="13566" width="15.7109375" style="11" customWidth="1"/>
    <col min="13567" max="13567" width="15.28515625" style="11" customWidth="1"/>
    <col min="13568" max="13568" width="12.85546875" style="11" customWidth="1"/>
    <col min="13569" max="13569" width="15.85546875" style="11" customWidth="1"/>
    <col min="13570" max="13570" width="12.85546875" style="11" customWidth="1"/>
    <col min="13571" max="13571" width="15.85546875" style="11" customWidth="1"/>
    <col min="13572" max="13572" width="16.28515625" style="11" customWidth="1"/>
    <col min="13573" max="13573" width="12.85546875" style="11" customWidth="1"/>
    <col min="13574" max="13574" width="9.140625" style="11"/>
    <col min="13575" max="13575" width="11.7109375" style="11" bestFit="1" customWidth="1"/>
    <col min="13576" max="13817" width="9.140625" style="11"/>
    <col min="13818" max="13818" width="12.5703125" style="11" customWidth="1"/>
    <col min="13819" max="13819" width="66.140625" style="11" customWidth="1"/>
    <col min="13820" max="13820" width="13.7109375" style="11" customWidth="1"/>
    <col min="13821" max="13821" width="22.28515625" style="11" customWidth="1"/>
    <col min="13822" max="13822" width="15.7109375" style="11" customWidth="1"/>
    <col min="13823" max="13823" width="15.28515625" style="11" customWidth="1"/>
    <col min="13824" max="13824" width="12.85546875" style="11" customWidth="1"/>
    <col min="13825" max="13825" width="15.85546875" style="11" customWidth="1"/>
    <col min="13826" max="13826" width="12.85546875" style="11" customWidth="1"/>
    <col min="13827" max="13827" width="15.85546875" style="11" customWidth="1"/>
    <col min="13828" max="13828" width="16.28515625" style="11" customWidth="1"/>
    <col min="13829" max="13829" width="12.85546875" style="11" customWidth="1"/>
    <col min="13830" max="13830" width="9.140625" style="11"/>
    <col min="13831" max="13831" width="11.7109375" style="11" bestFit="1" customWidth="1"/>
    <col min="13832" max="14073" width="9.140625" style="11"/>
    <col min="14074" max="14074" width="12.5703125" style="11" customWidth="1"/>
    <col min="14075" max="14075" width="66.140625" style="11" customWidth="1"/>
    <col min="14076" max="14076" width="13.7109375" style="11" customWidth="1"/>
    <col min="14077" max="14077" width="22.28515625" style="11" customWidth="1"/>
    <col min="14078" max="14078" width="15.7109375" style="11" customWidth="1"/>
    <col min="14079" max="14079" width="15.28515625" style="11" customWidth="1"/>
    <col min="14080" max="14080" width="12.85546875" style="11" customWidth="1"/>
    <col min="14081" max="14081" width="15.85546875" style="11" customWidth="1"/>
    <col min="14082" max="14082" width="12.85546875" style="11" customWidth="1"/>
    <col min="14083" max="14083" width="15.85546875" style="11" customWidth="1"/>
    <col min="14084" max="14084" width="16.28515625" style="11" customWidth="1"/>
    <col min="14085" max="14085" width="12.85546875" style="11" customWidth="1"/>
    <col min="14086" max="14086" width="9.140625" style="11"/>
    <col min="14087" max="14087" width="11.7109375" style="11" bestFit="1" customWidth="1"/>
    <col min="14088" max="14329" width="9.140625" style="11"/>
    <col min="14330" max="14330" width="12.5703125" style="11" customWidth="1"/>
    <col min="14331" max="14331" width="66.140625" style="11" customWidth="1"/>
    <col min="14332" max="14332" width="13.7109375" style="11" customWidth="1"/>
    <col min="14333" max="14333" width="22.28515625" style="11" customWidth="1"/>
    <col min="14334" max="14334" width="15.7109375" style="11" customWidth="1"/>
    <col min="14335" max="14335" width="15.28515625" style="11" customWidth="1"/>
    <col min="14336" max="14336" width="12.85546875" style="11" customWidth="1"/>
    <col min="14337" max="14337" width="15.85546875" style="11" customWidth="1"/>
    <col min="14338" max="14338" width="12.85546875" style="11" customWidth="1"/>
    <col min="14339" max="14339" width="15.85546875" style="11" customWidth="1"/>
    <col min="14340" max="14340" width="16.28515625" style="11" customWidth="1"/>
    <col min="14341" max="14341" width="12.85546875" style="11" customWidth="1"/>
    <col min="14342" max="14342" width="9.140625" style="11"/>
    <col min="14343" max="14343" width="11.7109375" style="11" bestFit="1" customWidth="1"/>
    <col min="14344" max="14585" width="9.140625" style="11"/>
    <col min="14586" max="14586" width="12.5703125" style="11" customWidth="1"/>
    <col min="14587" max="14587" width="66.140625" style="11" customWidth="1"/>
    <col min="14588" max="14588" width="13.7109375" style="11" customWidth="1"/>
    <col min="14589" max="14589" width="22.28515625" style="11" customWidth="1"/>
    <col min="14590" max="14590" width="15.7109375" style="11" customWidth="1"/>
    <col min="14591" max="14591" width="15.28515625" style="11" customWidth="1"/>
    <col min="14592" max="14592" width="12.85546875" style="11" customWidth="1"/>
    <col min="14593" max="14593" width="15.85546875" style="11" customWidth="1"/>
    <col min="14594" max="14594" width="12.85546875" style="11" customWidth="1"/>
    <col min="14595" max="14595" width="15.85546875" style="11" customWidth="1"/>
    <col min="14596" max="14596" width="16.28515625" style="11" customWidth="1"/>
    <col min="14597" max="14597" width="12.85546875" style="11" customWidth="1"/>
    <col min="14598" max="14598" width="9.140625" style="11"/>
    <col min="14599" max="14599" width="11.7109375" style="11" bestFit="1" customWidth="1"/>
    <col min="14600" max="14841" width="9.140625" style="11"/>
    <col min="14842" max="14842" width="12.5703125" style="11" customWidth="1"/>
    <col min="14843" max="14843" width="66.140625" style="11" customWidth="1"/>
    <col min="14844" max="14844" width="13.7109375" style="11" customWidth="1"/>
    <col min="14845" max="14845" width="22.28515625" style="11" customWidth="1"/>
    <col min="14846" max="14846" width="15.7109375" style="11" customWidth="1"/>
    <col min="14847" max="14847" width="15.28515625" style="11" customWidth="1"/>
    <col min="14848" max="14848" width="12.85546875" style="11" customWidth="1"/>
    <col min="14849" max="14849" width="15.85546875" style="11" customWidth="1"/>
    <col min="14850" max="14850" width="12.85546875" style="11" customWidth="1"/>
    <col min="14851" max="14851" width="15.85546875" style="11" customWidth="1"/>
    <col min="14852" max="14852" width="16.28515625" style="11" customWidth="1"/>
    <col min="14853" max="14853" width="12.85546875" style="11" customWidth="1"/>
    <col min="14854" max="14854" width="9.140625" style="11"/>
    <col min="14855" max="14855" width="11.7109375" style="11" bestFit="1" customWidth="1"/>
    <col min="14856" max="15097" width="9.140625" style="11"/>
    <col min="15098" max="15098" width="12.5703125" style="11" customWidth="1"/>
    <col min="15099" max="15099" width="66.140625" style="11" customWidth="1"/>
    <col min="15100" max="15100" width="13.7109375" style="11" customWidth="1"/>
    <col min="15101" max="15101" width="22.28515625" style="11" customWidth="1"/>
    <col min="15102" max="15102" width="15.7109375" style="11" customWidth="1"/>
    <col min="15103" max="15103" width="15.28515625" style="11" customWidth="1"/>
    <col min="15104" max="15104" width="12.85546875" style="11" customWidth="1"/>
    <col min="15105" max="15105" width="15.85546875" style="11" customWidth="1"/>
    <col min="15106" max="15106" width="12.85546875" style="11" customWidth="1"/>
    <col min="15107" max="15107" width="15.85546875" style="11" customWidth="1"/>
    <col min="15108" max="15108" width="16.28515625" style="11" customWidth="1"/>
    <col min="15109" max="15109" width="12.85546875" style="11" customWidth="1"/>
    <col min="15110" max="15110" width="9.140625" style="11"/>
    <col min="15111" max="15111" width="11.7109375" style="11" bestFit="1" customWidth="1"/>
    <col min="15112" max="15353" width="9.140625" style="11"/>
    <col min="15354" max="15354" width="12.5703125" style="11" customWidth="1"/>
    <col min="15355" max="15355" width="66.140625" style="11" customWidth="1"/>
    <col min="15356" max="15356" width="13.7109375" style="11" customWidth="1"/>
    <col min="15357" max="15357" width="22.28515625" style="11" customWidth="1"/>
    <col min="15358" max="15358" width="15.7109375" style="11" customWidth="1"/>
    <col min="15359" max="15359" width="15.28515625" style="11" customWidth="1"/>
    <col min="15360" max="15360" width="12.85546875" style="11" customWidth="1"/>
    <col min="15361" max="15361" width="15.85546875" style="11" customWidth="1"/>
    <col min="15362" max="15362" width="12.85546875" style="11" customWidth="1"/>
    <col min="15363" max="15363" width="15.85546875" style="11" customWidth="1"/>
    <col min="15364" max="15364" width="16.28515625" style="11" customWidth="1"/>
    <col min="15365" max="15365" width="12.85546875" style="11" customWidth="1"/>
    <col min="15366" max="15366" width="9.140625" style="11"/>
    <col min="15367" max="15367" width="11.7109375" style="11" bestFit="1" customWidth="1"/>
    <col min="15368" max="15609" width="9.140625" style="11"/>
    <col min="15610" max="15610" width="12.5703125" style="11" customWidth="1"/>
    <col min="15611" max="15611" width="66.140625" style="11" customWidth="1"/>
    <col min="15612" max="15612" width="13.7109375" style="11" customWidth="1"/>
    <col min="15613" max="15613" width="22.28515625" style="11" customWidth="1"/>
    <col min="15614" max="15614" width="15.7109375" style="11" customWidth="1"/>
    <col min="15615" max="15615" width="15.28515625" style="11" customWidth="1"/>
    <col min="15616" max="15616" width="12.85546875" style="11" customWidth="1"/>
    <col min="15617" max="15617" width="15.85546875" style="11" customWidth="1"/>
    <col min="15618" max="15618" width="12.85546875" style="11" customWidth="1"/>
    <col min="15619" max="15619" width="15.85546875" style="11" customWidth="1"/>
    <col min="15620" max="15620" width="16.28515625" style="11" customWidth="1"/>
    <col min="15621" max="15621" width="12.85546875" style="11" customWidth="1"/>
    <col min="15622" max="15622" width="9.140625" style="11"/>
    <col min="15623" max="15623" width="11.7109375" style="11" bestFit="1" customWidth="1"/>
    <col min="15624" max="15865" width="9.140625" style="11"/>
    <col min="15866" max="15866" width="12.5703125" style="11" customWidth="1"/>
    <col min="15867" max="15867" width="66.140625" style="11" customWidth="1"/>
    <col min="15868" max="15868" width="13.7109375" style="11" customWidth="1"/>
    <col min="15869" max="15869" width="22.28515625" style="11" customWidth="1"/>
    <col min="15870" max="15870" width="15.7109375" style="11" customWidth="1"/>
    <col min="15871" max="15871" width="15.28515625" style="11" customWidth="1"/>
    <col min="15872" max="15872" width="12.85546875" style="11" customWidth="1"/>
    <col min="15873" max="15873" width="15.85546875" style="11" customWidth="1"/>
    <col min="15874" max="15874" width="12.85546875" style="11" customWidth="1"/>
    <col min="15875" max="15875" width="15.85546875" style="11" customWidth="1"/>
    <col min="15876" max="15876" width="16.28515625" style="11" customWidth="1"/>
    <col min="15877" max="15877" width="12.85546875" style="11" customWidth="1"/>
    <col min="15878" max="15878" width="9.140625" style="11"/>
    <col min="15879" max="15879" width="11.7109375" style="11" bestFit="1" customWidth="1"/>
    <col min="15880" max="16121" width="9.140625" style="11"/>
    <col min="16122" max="16122" width="12.5703125" style="11" customWidth="1"/>
    <col min="16123" max="16123" width="66.140625" style="11" customWidth="1"/>
    <col min="16124" max="16124" width="13.7109375" style="11" customWidth="1"/>
    <col min="16125" max="16125" width="22.28515625" style="11" customWidth="1"/>
    <col min="16126" max="16126" width="15.7109375" style="11" customWidth="1"/>
    <col min="16127" max="16127" width="15.28515625" style="11" customWidth="1"/>
    <col min="16128" max="16128" width="12.85546875" style="11" customWidth="1"/>
    <col min="16129" max="16129" width="15.85546875" style="11" customWidth="1"/>
    <col min="16130" max="16130" width="12.85546875" style="11" customWidth="1"/>
    <col min="16131" max="16131" width="15.85546875" style="11" customWidth="1"/>
    <col min="16132" max="16132" width="16.28515625" style="11" customWidth="1"/>
    <col min="16133" max="16133" width="12.85546875" style="11" customWidth="1"/>
    <col min="16134" max="16134" width="9.140625" style="11"/>
    <col min="16135" max="16135" width="11.7109375" style="11" bestFit="1" customWidth="1"/>
    <col min="16136" max="16384" width="9.140625" style="11"/>
  </cols>
  <sheetData>
    <row r="1" spans="1:7" ht="12.75" customHeight="1">
      <c r="A1" s="90" t="s">
        <v>11</v>
      </c>
      <c r="B1" s="90"/>
      <c r="C1" s="90"/>
      <c r="D1" s="90"/>
      <c r="E1" s="90"/>
    </row>
    <row r="2" spans="1:7" ht="12.75" customHeight="1">
      <c r="A2" s="90"/>
      <c r="B2" s="90"/>
      <c r="C2" s="90"/>
      <c r="D2" s="90"/>
      <c r="E2" s="90"/>
    </row>
    <row r="3" spans="1:7" ht="12.75" customHeight="1">
      <c r="A3" s="90"/>
      <c r="B3" s="90"/>
      <c r="C3" s="90"/>
      <c r="D3" s="90"/>
      <c r="E3" s="90"/>
    </row>
    <row r="4" spans="1:7" ht="53.25" customHeight="1">
      <c r="A4" s="91"/>
      <c r="B4" s="92"/>
      <c r="C4" s="92"/>
      <c r="D4" s="92"/>
      <c r="E4" s="93"/>
    </row>
    <row r="5" spans="1:7" ht="15" customHeight="1">
      <c r="A5" s="94"/>
      <c r="B5" s="95"/>
      <c r="C5" s="95"/>
      <c r="D5" s="95"/>
      <c r="E5" s="95"/>
    </row>
    <row r="6" spans="1:7" ht="28.5" customHeight="1">
      <c r="A6" s="12" t="s">
        <v>3</v>
      </c>
      <c r="B6" s="13" t="s">
        <v>12</v>
      </c>
      <c r="C6" s="13" t="s">
        <v>9</v>
      </c>
      <c r="D6" s="13" t="s">
        <v>13</v>
      </c>
      <c r="E6" s="13" t="s">
        <v>14</v>
      </c>
    </row>
    <row r="7" spans="1:7" ht="25.5" customHeight="1">
      <c r="A7" s="14" t="s">
        <v>15</v>
      </c>
      <c r="B7" s="15" t="s">
        <v>16</v>
      </c>
      <c r="C7" s="16">
        <f>[10]ORÇAMENTO!F10</f>
        <v>2650</v>
      </c>
      <c r="D7" s="17">
        <f>C7</f>
        <v>2650</v>
      </c>
      <c r="E7" s="18"/>
    </row>
    <row r="8" spans="1:7" ht="15">
      <c r="A8" s="14" t="s">
        <v>17</v>
      </c>
      <c r="B8" s="15" t="s">
        <v>18</v>
      </c>
      <c r="C8" s="16">
        <f>[10]ORÇAMENTO!F11</f>
        <v>4857.5999999999995</v>
      </c>
      <c r="D8" s="17">
        <f>C8/2</f>
        <v>2428.7999999999997</v>
      </c>
      <c r="E8" s="17">
        <f>D8</f>
        <v>2428.7999999999997</v>
      </c>
    </row>
    <row r="9" spans="1:7" ht="15">
      <c r="A9" s="14" t="s">
        <v>19</v>
      </c>
      <c r="B9" s="15" t="s">
        <v>20</v>
      </c>
      <c r="C9" s="16">
        <f>[10]ORÇAMENTO!F12</f>
        <v>22216.7</v>
      </c>
      <c r="D9" s="17">
        <f>C9/2</f>
        <v>11108.35</v>
      </c>
      <c r="E9" s="17">
        <f>D9</f>
        <v>11108.35</v>
      </c>
    </row>
    <row r="10" spans="1:7" ht="15">
      <c r="A10" s="19"/>
      <c r="B10" s="20" t="s">
        <v>21</v>
      </c>
      <c r="C10" s="16">
        <f>SUM(C7:C9)</f>
        <v>29724.3</v>
      </c>
      <c r="D10" s="21">
        <f>SUM(D7:D9)</f>
        <v>16187.15</v>
      </c>
      <c r="E10" s="17">
        <f>SUM(E8:E9)</f>
        <v>13537.15</v>
      </c>
      <c r="G10" s="22"/>
    </row>
    <row r="11" spans="1:7" ht="15">
      <c r="A11" s="23"/>
      <c r="B11" s="23"/>
      <c r="C11" s="13" t="s">
        <v>22</v>
      </c>
      <c r="D11" s="24">
        <f>D10</f>
        <v>16187.15</v>
      </c>
      <c r="E11" s="24">
        <f t="shared" ref="E11" si="0">E10</f>
        <v>13537.15</v>
      </c>
    </row>
    <row r="12" spans="1:7" ht="15">
      <c r="A12" s="23"/>
      <c r="B12" s="23"/>
      <c r="C12" s="13" t="s">
        <v>23</v>
      </c>
      <c r="D12" s="25">
        <f>(D11*100)/C10</f>
        <v>54.457632307573263</v>
      </c>
      <c r="E12" s="25">
        <f>(E11*100)/C10</f>
        <v>45.542367692426737</v>
      </c>
    </row>
    <row r="13" spans="1:7" ht="15">
      <c r="A13" s="23"/>
      <c r="B13" s="23"/>
      <c r="C13" s="13" t="s">
        <v>24</v>
      </c>
      <c r="D13" s="24">
        <f>D10</f>
        <v>16187.15</v>
      </c>
      <c r="E13" s="24">
        <f>D13+E11</f>
        <v>29724.3</v>
      </c>
    </row>
    <row r="14" spans="1:7" ht="15">
      <c r="A14" s="23"/>
      <c r="B14" s="23"/>
      <c r="C14" s="13" t="s">
        <v>25</v>
      </c>
      <c r="D14" s="25">
        <f>D12</f>
        <v>54.457632307573263</v>
      </c>
      <c r="E14" s="25">
        <f>(D14+E12)</f>
        <v>100</v>
      </c>
    </row>
  </sheetData>
  <mergeCells count="3">
    <mergeCell ref="A1:E3"/>
    <mergeCell ref="A4:E4"/>
    <mergeCell ref="A5:E5"/>
  </mergeCells>
  <pageMargins left="0.51181102362204722" right="0.51181102362204722" top="1.0104166666666667" bottom="0.78740157480314965" header="0.31496062992125984" footer="0.31496062992125984"/>
  <pageSetup paperSize="9" orientation="landscape" r:id="rId1"/>
  <headerFooter>
    <oddHeader>&amp;L&amp;G</oddHeader>
    <oddFooter xml:space="preserve">&amp;COÁSIS CONSTRUÇÕES E CONSULTORIA LTDA.
Escritório: Rua Eliseu Martins nº 2.240  Ed. Espírito Santo Sala 105-Teresina - PI
 Fones: (86) 8827-2928 / 3221-5083
e-mail: oasis@terra.com.br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8"/>
  <sheetViews>
    <sheetView view="pageLayout" workbookViewId="0">
      <selection activeCell="D11" sqref="D11"/>
    </sheetView>
  </sheetViews>
  <sheetFormatPr defaultRowHeight="14.25"/>
  <cols>
    <col min="1" max="1" width="9.140625" style="1"/>
    <col min="2" max="2" width="29.7109375" style="1" customWidth="1"/>
    <col min="3" max="3" width="46.7109375" style="1" customWidth="1"/>
    <col min="4" max="4" width="18.85546875" style="1" customWidth="1"/>
    <col min="5" max="5" width="14.140625" style="1" customWidth="1"/>
    <col min="6" max="16384" width="9.140625" style="1"/>
  </cols>
  <sheetData>
    <row r="1" spans="1:5" ht="15" customHeight="1">
      <c r="A1" s="86" t="s">
        <v>26</v>
      </c>
      <c r="B1" s="86"/>
      <c r="C1" s="86"/>
      <c r="D1" s="86"/>
      <c r="E1" s="86"/>
    </row>
    <row r="2" spans="1:5" ht="15" customHeight="1">
      <c r="A2" s="86" t="s">
        <v>0</v>
      </c>
      <c r="B2" s="86"/>
      <c r="C2" s="86"/>
      <c r="D2" s="86"/>
      <c r="E2" s="86"/>
    </row>
    <row r="3" spans="1:5" ht="15">
      <c r="A3" s="102" t="s">
        <v>1</v>
      </c>
      <c r="B3" s="102"/>
      <c r="C3" s="102"/>
      <c r="D3" s="102"/>
      <c r="E3" s="102"/>
    </row>
    <row r="4" spans="1:5" ht="15">
      <c r="A4" s="86" t="s">
        <v>2</v>
      </c>
      <c r="B4" s="86"/>
      <c r="C4" s="86"/>
      <c r="D4" s="86"/>
      <c r="E4" s="86"/>
    </row>
    <row r="5" spans="1:5">
      <c r="A5" s="2" t="s">
        <v>27</v>
      </c>
      <c r="B5" s="3" t="s">
        <v>3</v>
      </c>
      <c r="C5" s="3" t="s">
        <v>28</v>
      </c>
      <c r="D5" s="97" t="s">
        <v>31</v>
      </c>
      <c r="E5" s="97"/>
    </row>
    <row r="6" spans="1:5">
      <c r="A6" s="100">
        <v>1</v>
      </c>
      <c r="B6" s="3">
        <v>1</v>
      </c>
      <c r="C6" s="2" t="s">
        <v>29</v>
      </c>
      <c r="D6" s="96" t="e">
        <f>'PROPOSTA 02'!C11</f>
        <v>#REF!</v>
      </c>
      <c r="E6" s="97"/>
    </row>
    <row r="7" spans="1:5">
      <c r="A7" s="100"/>
      <c r="B7" s="3">
        <v>2</v>
      </c>
      <c r="C7" s="2" t="s">
        <v>30</v>
      </c>
      <c r="D7" s="98" t="e">
        <f>'PROPOSTA 02'!D11</f>
        <v>#REF!</v>
      </c>
      <c r="E7" s="99"/>
    </row>
    <row r="8" spans="1:5" ht="24" customHeight="1">
      <c r="A8" s="100"/>
      <c r="B8" s="86" t="s">
        <v>32</v>
      </c>
      <c r="C8" s="86"/>
      <c r="D8" s="101" t="e">
        <f>SUM(D6:E7)</f>
        <v>#REF!</v>
      </c>
      <c r="E8" s="86"/>
    </row>
  </sheetData>
  <mergeCells count="10">
    <mergeCell ref="A1:E1"/>
    <mergeCell ref="A2:E2"/>
    <mergeCell ref="A3:E3"/>
    <mergeCell ref="A4:E4"/>
    <mergeCell ref="D5:E5"/>
    <mergeCell ref="D6:E6"/>
    <mergeCell ref="D7:E7"/>
    <mergeCell ref="A6:A8"/>
    <mergeCell ref="B8:C8"/>
    <mergeCell ref="D8:E8"/>
  </mergeCells>
  <pageMargins left="0.51181102362204722" right="0.51181102362204722" top="1.0729166666666667" bottom="1.299212598425197" header="0.31496062992125984" footer="0.31496062992125984"/>
  <pageSetup paperSize="9" orientation="landscape" verticalDpi="300" r:id="rId1"/>
  <headerFooter>
    <oddHeader>&amp;L&amp;G</oddHeader>
    <oddFooter xml:space="preserve">&amp;COÁSIS CONSTRUÇÕES E CONSULTORIA LTDA. 
Escritório: Rua Eliseu Martins nº 2.240 – Ed. Espírito Santo Sala 105-Teresina – PI
 Fone: (86) 8827-2928 / Fone/fax:3221-5083 CEP: 64.000-120 - Teresina – PI
e-mail: oasis@terra.com.br
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7"/>
  <sheetViews>
    <sheetView view="pageLayout" topLeftCell="A7" workbookViewId="0">
      <selection activeCell="A13" sqref="A13:C13"/>
    </sheetView>
  </sheetViews>
  <sheetFormatPr defaultRowHeight="15"/>
  <cols>
    <col min="1" max="1" width="10.42578125" customWidth="1"/>
    <col min="2" max="2" width="17.42578125" customWidth="1"/>
    <col min="3" max="3" width="48.140625" customWidth="1"/>
    <col min="4" max="4" width="8.7109375" customWidth="1"/>
    <col min="5" max="5" width="30" customWidth="1"/>
    <col min="6" max="6" width="17" customWidth="1"/>
    <col min="7" max="7" width="21.5703125" customWidth="1"/>
  </cols>
  <sheetData>
    <row r="1" spans="1:5" ht="15" customHeight="1">
      <c r="A1" s="116" t="s">
        <v>33</v>
      </c>
      <c r="B1" s="117"/>
      <c r="C1" s="117"/>
      <c r="D1" s="117"/>
      <c r="E1" s="118"/>
    </row>
    <row r="2" spans="1:5">
      <c r="A2" s="119"/>
      <c r="B2" s="120"/>
      <c r="C2" s="120"/>
      <c r="D2" s="120"/>
      <c r="E2" s="121"/>
    </row>
    <row r="3" spans="1:5">
      <c r="A3" s="122" t="s">
        <v>34</v>
      </c>
      <c r="B3" s="123"/>
      <c r="C3" s="123"/>
      <c r="D3" s="123"/>
      <c r="E3" s="124"/>
    </row>
    <row r="4" spans="1:5">
      <c r="A4" s="86" t="s">
        <v>35</v>
      </c>
      <c r="B4" s="86"/>
      <c r="C4" s="86"/>
      <c r="D4" s="6"/>
      <c r="E4" s="27" t="s">
        <v>36</v>
      </c>
    </row>
    <row r="5" spans="1:5">
      <c r="A5" s="125" t="s">
        <v>37</v>
      </c>
      <c r="B5" s="126"/>
      <c r="C5" s="127"/>
      <c r="D5" s="26"/>
      <c r="E5" s="3" t="s">
        <v>38</v>
      </c>
    </row>
    <row r="6" spans="1:5">
      <c r="A6" s="102" t="s">
        <v>39</v>
      </c>
      <c r="B6" s="102"/>
      <c r="C6" s="102"/>
      <c r="D6" s="102"/>
      <c r="E6" s="102"/>
    </row>
    <row r="7" spans="1:5">
      <c r="A7" s="109" t="s">
        <v>40</v>
      </c>
      <c r="B7" s="109"/>
      <c r="C7" s="109"/>
      <c r="D7" s="3" t="s">
        <v>41</v>
      </c>
      <c r="E7" s="28">
        <v>4.9000000000000004</v>
      </c>
    </row>
    <row r="8" spans="1:5">
      <c r="A8" s="110" t="s">
        <v>42</v>
      </c>
      <c r="B8" s="111"/>
      <c r="C8" s="112"/>
      <c r="D8" s="2"/>
      <c r="E8" s="29">
        <f>E7</f>
        <v>4.9000000000000004</v>
      </c>
    </row>
    <row r="9" spans="1:5">
      <c r="A9" s="102" t="s">
        <v>43</v>
      </c>
      <c r="B9" s="102"/>
      <c r="C9" s="102"/>
      <c r="D9" s="7"/>
      <c r="E9" s="27"/>
    </row>
    <row r="10" spans="1:5">
      <c r="A10" s="109" t="s">
        <v>44</v>
      </c>
      <c r="B10" s="109"/>
      <c r="C10" s="109"/>
      <c r="D10" s="113" t="s">
        <v>45</v>
      </c>
      <c r="E10" s="2">
        <v>2.0699999999999998</v>
      </c>
    </row>
    <row r="11" spans="1:5">
      <c r="A11" s="109" t="s">
        <v>46</v>
      </c>
      <c r="B11" s="109"/>
      <c r="C11" s="109"/>
      <c r="D11" s="114"/>
      <c r="E11" s="2"/>
    </row>
    <row r="12" spans="1:5">
      <c r="A12" s="109" t="s">
        <v>47</v>
      </c>
      <c r="B12" s="109"/>
      <c r="C12" s="109"/>
      <c r="D12" s="115"/>
      <c r="E12" s="30"/>
    </row>
    <row r="13" spans="1:5">
      <c r="A13" s="109" t="s">
        <v>42</v>
      </c>
      <c r="B13" s="109"/>
      <c r="C13" s="109"/>
      <c r="D13" s="3"/>
      <c r="E13" s="31">
        <f>SUM(E10:E12)</f>
        <v>2.0699999999999998</v>
      </c>
    </row>
    <row r="14" spans="1:5">
      <c r="A14" s="110" t="s">
        <v>48</v>
      </c>
      <c r="B14" s="111"/>
      <c r="C14" s="112"/>
      <c r="D14" s="113" t="s">
        <v>49</v>
      </c>
      <c r="E14" s="2">
        <v>0.59</v>
      </c>
    </row>
    <row r="15" spans="1:5">
      <c r="A15" s="32" t="s">
        <v>50</v>
      </c>
      <c r="B15" s="33"/>
      <c r="C15" s="34"/>
      <c r="D15" s="114"/>
      <c r="E15" s="35"/>
    </row>
    <row r="16" spans="1:5">
      <c r="A16" s="103" t="s">
        <v>51</v>
      </c>
      <c r="B16" s="104"/>
      <c r="C16" s="105"/>
      <c r="D16" s="115"/>
      <c r="E16" s="30">
        <f>SUM(E14:E15)</f>
        <v>0.59</v>
      </c>
    </row>
    <row r="17" spans="1:5">
      <c r="A17" s="103" t="s">
        <v>42</v>
      </c>
      <c r="B17" s="104"/>
      <c r="C17" s="105"/>
      <c r="D17" s="36"/>
      <c r="E17" s="31">
        <f>E16</f>
        <v>0.59</v>
      </c>
    </row>
    <row r="18" spans="1:5">
      <c r="A18" s="43" t="s">
        <v>59</v>
      </c>
      <c r="B18" s="44"/>
      <c r="C18" s="45"/>
      <c r="D18" s="46"/>
      <c r="E18" s="30">
        <v>5.27</v>
      </c>
    </row>
    <row r="19" spans="1:5">
      <c r="A19" s="43" t="s">
        <v>60</v>
      </c>
      <c r="B19" s="44"/>
      <c r="C19" s="45"/>
      <c r="D19" s="46"/>
      <c r="E19" s="31">
        <f>SUM(E18)</f>
        <v>5.27</v>
      </c>
    </row>
    <row r="20" spans="1:5">
      <c r="A20" s="103" t="s">
        <v>52</v>
      </c>
      <c r="B20" s="104"/>
      <c r="C20" s="105"/>
      <c r="D20" s="113" t="s">
        <v>49</v>
      </c>
      <c r="E20" s="27"/>
    </row>
    <row r="21" spans="1:5">
      <c r="A21" s="103" t="s">
        <v>53</v>
      </c>
      <c r="B21" s="104"/>
      <c r="C21" s="105"/>
      <c r="D21" s="114"/>
      <c r="E21" s="37">
        <v>3.62</v>
      </c>
    </row>
    <row r="22" spans="1:5">
      <c r="A22" s="103" t="s">
        <v>54</v>
      </c>
      <c r="B22" s="104"/>
      <c r="C22" s="105"/>
      <c r="D22" s="114"/>
      <c r="E22" s="38" t="s">
        <v>55</v>
      </c>
    </row>
    <row r="23" spans="1:5">
      <c r="A23" s="103" t="s">
        <v>56</v>
      </c>
      <c r="B23" s="104"/>
      <c r="C23" s="105"/>
      <c r="D23" s="114"/>
      <c r="E23" s="37">
        <v>0.65</v>
      </c>
    </row>
    <row r="24" spans="1:5">
      <c r="A24" s="103" t="s">
        <v>58</v>
      </c>
      <c r="B24" s="104"/>
      <c r="C24" s="105"/>
      <c r="D24" s="114"/>
      <c r="E24" s="37">
        <v>3</v>
      </c>
    </row>
    <row r="25" spans="1:5">
      <c r="A25" s="110" t="s">
        <v>57</v>
      </c>
      <c r="B25" s="111"/>
      <c r="C25" s="112"/>
      <c r="D25" s="115"/>
      <c r="E25" s="38" t="s">
        <v>55</v>
      </c>
    </row>
    <row r="26" spans="1:5">
      <c r="A26" s="103" t="s">
        <v>42</v>
      </c>
      <c r="B26" s="104"/>
      <c r="C26" s="105"/>
      <c r="D26" s="39"/>
      <c r="E26" s="40">
        <f>E23+E24+E21</f>
        <v>7.27</v>
      </c>
    </row>
    <row r="27" spans="1:5">
      <c r="A27" s="106" t="s">
        <v>42</v>
      </c>
      <c r="B27" s="107"/>
      <c r="C27" s="108"/>
      <c r="D27" s="41"/>
      <c r="E27" s="42">
        <f>E8+E13+E17+E26+E19</f>
        <v>20.100000000000001</v>
      </c>
    </row>
  </sheetData>
  <mergeCells count="26">
    <mergeCell ref="A1:E2"/>
    <mergeCell ref="A3:E3"/>
    <mergeCell ref="A4:C4"/>
    <mergeCell ref="A5:C5"/>
    <mergeCell ref="A6:E6"/>
    <mergeCell ref="A7:C7"/>
    <mergeCell ref="A8:C8"/>
    <mergeCell ref="A9:C9"/>
    <mergeCell ref="A10:C10"/>
    <mergeCell ref="D10:D12"/>
    <mergeCell ref="A11:C11"/>
    <mergeCell ref="A12:C12"/>
    <mergeCell ref="A26:C26"/>
    <mergeCell ref="A27:C27"/>
    <mergeCell ref="A13:C13"/>
    <mergeCell ref="A14:C14"/>
    <mergeCell ref="D14:D16"/>
    <mergeCell ref="A16:C16"/>
    <mergeCell ref="A17:C17"/>
    <mergeCell ref="A20:C20"/>
    <mergeCell ref="D20:D25"/>
    <mergeCell ref="A21:C21"/>
    <mergeCell ref="A22:C22"/>
    <mergeCell ref="A23:C23"/>
    <mergeCell ref="A24:C24"/>
    <mergeCell ref="A25:C25"/>
  </mergeCells>
  <pageMargins left="0.51181102362204722" right="0.51181102362204722" top="0.99614583333333329" bottom="1.0629921259842521" header="0.31496062992125984" footer="0.31496062992125984"/>
  <pageSetup paperSize="9" scale="73" orientation="portrait" r:id="rId1"/>
  <headerFooter>
    <oddHeader>&amp;L&amp;G</oddHeader>
    <oddFooter xml:space="preserve">&amp;COÁSIS CONSTRUÇÕES E CONSULTORIA LTDA. 
Escritório: Rua Eliseu Martins nº 2.240 – Ed. Espírito Santo Sala 105-Teresina – PI
 Fone: (86) 8827-2928 / Fone/fax:3221-5083 CEP: 64.000-120 - Teresina – PI
e-mail: oasis@terra.com.br
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3"/>
  <sheetViews>
    <sheetView view="pageLayout" topLeftCell="A4" workbookViewId="0">
      <selection activeCell="D11" sqref="D11"/>
    </sheetView>
  </sheetViews>
  <sheetFormatPr defaultRowHeight="14.25"/>
  <cols>
    <col min="1" max="1" width="11.7109375" style="1" customWidth="1"/>
    <col min="2" max="2" width="29.7109375" style="1" customWidth="1"/>
    <col min="3" max="3" width="28.5703125" style="1" customWidth="1"/>
    <col min="4" max="4" width="25" style="1" customWidth="1"/>
    <col min="5" max="5" width="18.85546875" style="1" customWidth="1"/>
    <col min="6" max="6" width="14.140625" style="1" customWidth="1"/>
    <col min="7" max="16384" width="9.140625" style="1"/>
  </cols>
  <sheetData>
    <row r="1" spans="1:6" ht="15" customHeight="1">
      <c r="A1" s="86" t="s">
        <v>61</v>
      </c>
      <c r="B1" s="86"/>
      <c r="C1" s="86"/>
      <c r="D1" s="86"/>
      <c r="E1" s="86"/>
      <c r="F1" s="86"/>
    </row>
    <row r="2" spans="1:6" ht="15" customHeight="1">
      <c r="A2" s="86" t="s">
        <v>0</v>
      </c>
      <c r="B2" s="86"/>
      <c r="C2" s="86"/>
      <c r="D2" s="86"/>
      <c r="E2" s="86"/>
      <c r="F2" s="86"/>
    </row>
    <row r="3" spans="1:6" ht="15">
      <c r="A3" s="102" t="s">
        <v>1</v>
      </c>
      <c r="B3" s="102"/>
      <c r="C3" s="102"/>
      <c r="D3" s="102"/>
      <c r="E3" s="102"/>
      <c r="F3" s="102"/>
    </row>
    <row r="4" spans="1:6" ht="15">
      <c r="A4" s="86" t="s">
        <v>2</v>
      </c>
      <c r="B4" s="86"/>
      <c r="C4" s="86"/>
      <c r="D4" s="86"/>
      <c r="E4" s="86"/>
      <c r="F4" s="86"/>
    </row>
    <row r="5" spans="1:6" ht="15" customHeight="1">
      <c r="A5" s="133" t="s">
        <v>62</v>
      </c>
      <c r="B5" s="113" t="s">
        <v>63</v>
      </c>
      <c r="C5" s="3" t="s">
        <v>64</v>
      </c>
      <c r="D5" s="53" t="s">
        <v>65</v>
      </c>
      <c r="E5" s="128" t="s">
        <v>66</v>
      </c>
      <c r="F5" s="129"/>
    </row>
    <row r="6" spans="1:6" ht="33.75" customHeight="1">
      <c r="A6" s="134"/>
      <c r="B6" s="115"/>
      <c r="C6" s="5" t="e">
        <f>ORÇAMENTO!#REF!</f>
        <v>#REF!</v>
      </c>
      <c r="D6" s="51" t="e">
        <f>ORÇAMENTO!#REF!</f>
        <v>#REF!</v>
      </c>
      <c r="E6" s="135" t="e">
        <f>C6+D6</f>
        <v>#REF!</v>
      </c>
      <c r="F6" s="99"/>
    </row>
    <row r="7" spans="1:6" ht="17.25" customHeight="1">
      <c r="A7" s="55"/>
      <c r="B7" s="39"/>
      <c r="C7" s="5"/>
      <c r="D7" s="51"/>
      <c r="E7" s="54"/>
      <c r="F7" s="56"/>
    </row>
    <row r="8" spans="1:6" ht="17.25" customHeight="1">
      <c r="A8" s="133" t="s">
        <v>69</v>
      </c>
      <c r="B8" s="113" t="s">
        <v>63</v>
      </c>
      <c r="C8" s="47" t="s">
        <v>67</v>
      </c>
      <c r="D8" s="47" t="s">
        <v>68</v>
      </c>
      <c r="E8" s="128" t="s">
        <v>66</v>
      </c>
      <c r="F8" s="129"/>
    </row>
    <row r="9" spans="1:6" ht="27.75" customHeight="1">
      <c r="A9" s="134"/>
      <c r="B9" s="115"/>
      <c r="C9" s="47" t="e">
        <f>C6*0.201</f>
        <v>#REF!</v>
      </c>
      <c r="D9" s="47" t="e">
        <f>D6*0.201</f>
        <v>#REF!</v>
      </c>
      <c r="E9" s="98" t="e">
        <f>C9+D9</f>
        <v>#REF!</v>
      </c>
      <c r="F9" s="99"/>
    </row>
    <row r="10" spans="1:6" ht="27.75" customHeight="1">
      <c r="A10" s="133" t="s">
        <v>70</v>
      </c>
      <c r="B10" s="113" t="s">
        <v>63</v>
      </c>
      <c r="C10" s="3" t="s">
        <v>64</v>
      </c>
      <c r="D10" s="53" t="s">
        <v>65</v>
      </c>
      <c r="E10" s="128" t="s">
        <v>66</v>
      </c>
      <c r="F10" s="129"/>
    </row>
    <row r="11" spans="1:6" ht="27.75" customHeight="1">
      <c r="A11" s="134"/>
      <c r="B11" s="115"/>
      <c r="C11" s="47" t="e">
        <f>C9+C6</f>
        <v>#REF!</v>
      </c>
      <c r="D11" s="47" t="e">
        <f>D9+D6</f>
        <v>#REF!</v>
      </c>
      <c r="E11" s="98" t="e">
        <f>C11+D11</f>
        <v>#REF!</v>
      </c>
      <c r="F11" s="99"/>
    </row>
    <row r="12" spans="1:6">
      <c r="A12" s="48"/>
      <c r="B12" s="3"/>
      <c r="C12" s="2"/>
      <c r="D12" s="51"/>
      <c r="E12" s="52"/>
      <c r="F12" s="50"/>
    </row>
    <row r="13" spans="1:6" ht="24" customHeight="1">
      <c r="A13" s="49"/>
      <c r="B13" s="86" t="s">
        <v>71</v>
      </c>
      <c r="C13" s="86"/>
      <c r="D13" s="130" t="e">
        <f>E11</f>
        <v>#REF!</v>
      </c>
      <c r="E13" s="131"/>
      <c r="F13" s="132"/>
    </row>
  </sheetData>
  <mergeCells count="18">
    <mergeCell ref="B10:B11"/>
    <mergeCell ref="A10:A11"/>
    <mergeCell ref="E10:F10"/>
    <mergeCell ref="E11:F11"/>
    <mergeCell ref="D13:F13"/>
    <mergeCell ref="A1:F1"/>
    <mergeCell ref="A2:F2"/>
    <mergeCell ref="A3:F3"/>
    <mergeCell ref="A4:F4"/>
    <mergeCell ref="B13:C13"/>
    <mergeCell ref="A5:A6"/>
    <mergeCell ref="B5:B6"/>
    <mergeCell ref="E5:F5"/>
    <mergeCell ref="E6:F6"/>
    <mergeCell ref="B8:B9"/>
    <mergeCell ref="E8:F8"/>
    <mergeCell ref="E9:F9"/>
    <mergeCell ref="A8:A9"/>
  </mergeCells>
  <pageMargins left="0.51181102362204722" right="0.51181102362204722" top="1.0729166666666667" bottom="1.299212598425197" header="0.31496062992125984" footer="0.31496062992125984"/>
  <pageSetup paperSize="9" orientation="landscape" verticalDpi="300" r:id="rId1"/>
  <headerFooter>
    <oddHeader>&amp;L&amp;G</oddHeader>
    <oddFooter xml:space="preserve">&amp;COÁSIS CONSTRUÇÕES E CONSULTORIA LTDA. 
Escritório: Rua Eliseu Martins nº 2.240 – Ed. Espírito Santo Sala 105-Teresina – PI
 Fone: (86) 8827-2928 / Fone/fax:3221-5083 CEP: 64.000-120 - Teresina – PI
e-mail: oasis@terra.com.br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ORÇAMENTO</vt:lpstr>
      <vt:lpstr>CRONOGRAMA </vt:lpstr>
      <vt:lpstr>RESUMO</vt:lpstr>
      <vt:lpstr>COMPOSIÇÃO BDI</vt:lpstr>
      <vt:lpstr>PROPOSTA 02</vt:lpstr>
      <vt:lpstr>ORÇAMENTO!Area_de_impressao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MPPI</cp:lastModifiedBy>
  <cp:lastPrinted>2012-08-28T14:40:50Z</cp:lastPrinted>
  <dcterms:created xsi:type="dcterms:W3CDTF">2012-06-27T18:33:20Z</dcterms:created>
  <dcterms:modified xsi:type="dcterms:W3CDTF">2012-08-28T16:25:16Z</dcterms:modified>
</cp:coreProperties>
</file>